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66925"/>
  <mc:AlternateContent xmlns:mc="http://schemas.openxmlformats.org/markup-compatibility/2006">
    <mc:Choice Requires="x15">
      <x15ac:absPath xmlns:x15ac="http://schemas.microsoft.com/office/spreadsheetml/2010/11/ac" url="E:\1. LGBT\1. Pride in Federal Service\PFS Summit\2021\FEHB plans_12.1.2021\"/>
    </mc:Choice>
  </mc:AlternateContent>
  <xr:revisionPtr revIDLastSave="0" documentId="13_ncr:1_{ED81448C-DBD8-41E0-8E49-FBD03B8ECCB7}" xr6:coauthVersionLast="46" xr6:coauthVersionMax="46" xr10:uidLastSave="{00000000-0000-0000-0000-000000000000}"/>
  <bookViews>
    <workbookView xWindow="-120" yWindow="-120" windowWidth="29040" windowHeight="15840" xr2:uid="{00000000-000D-0000-FFFF-FFFF00000000}"/>
  </bookViews>
  <sheets>
    <sheet name="Instructions" sheetId="1" r:id="rId1"/>
    <sheet name="Plan Your Transition" sheetId="4" r:id="rId2"/>
    <sheet name="National Plan Information" sheetId="2" r:id="rId3"/>
    <sheet name="State Plan Information" sheetId="6" r:id="rId4"/>
    <sheet name="Online Resources" sheetId="5" r:id="rId5"/>
    <sheet name="Find a Gender Therapist" sheetId="3"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6" i="6" l="1"/>
  <c r="B35" i="6"/>
  <c r="B34" i="6"/>
  <c r="B38" i="6"/>
  <c r="B25" i="6"/>
  <c r="B78" i="6" l="1"/>
  <c r="B79" i="6"/>
  <c r="B64" i="6"/>
  <c r="B39" i="6"/>
  <c r="B91" i="6"/>
  <c r="B90" i="6"/>
  <c r="B89" i="6"/>
  <c r="B88" i="6"/>
  <c r="B87" i="6"/>
  <c r="B86" i="6"/>
  <c r="B85" i="6"/>
  <c r="B84" i="6"/>
  <c r="B83" i="6"/>
  <c r="B82" i="6"/>
  <c r="B81" i="6"/>
  <c r="B80" i="6"/>
  <c r="B77" i="6"/>
  <c r="B76" i="6"/>
  <c r="B75" i="6"/>
  <c r="B74" i="6"/>
  <c r="B73" i="6"/>
  <c r="B72" i="6"/>
  <c r="B71" i="6"/>
  <c r="B70" i="6"/>
  <c r="B69" i="6"/>
  <c r="B68" i="6"/>
  <c r="B67" i="6"/>
  <c r="B65" i="6"/>
  <c r="B63" i="6"/>
  <c r="B62" i="6"/>
  <c r="B61" i="6"/>
  <c r="B60" i="6"/>
  <c r="B59" i="6"/>
  <c r="B58" i="6"/>
  <c r="B57" i="6"/>
  <c r="B56" i="6"/>
  <c r="B55" i="6"/>
  <c r="B54" i="6"/>
  <c r="B53" i="6"/>
  <c r="B52" i="6"/>
  <c r="B51" i="6"/>
  <c r="B50" i="6"/>
  <c r="B49" i="6"/>
  <c r="B48" i="6"/>
  <c r="B47" i="6"/>
  <c r="B46" i="6"/>
  <c r="B45" i="6"/>
  <c r="B44" i="6"/>
  <c r="B43" i="6"/>
  <c r="B42" i="6"/>
  <c r="B41" i="6"/>
  <c r="B40" i="6"/>
  <c r="B37" i="6"/>
  <c r="B36" i="6"/>
  <c r="B33" i="6"/>
  <c r="B32" i="6"/>
  <c r="B31" i="6"/>
  <c r="B30" i="6"/>
  <c r="B29" i="6"/>
  <c r="B28" i="6"/>
  <c r="B27" i="6"/>
  <c r="B26" i="6"/>
  <c r="B24" i="6"/>
  <c r="B23" i="6"/>
  <c r="B22" i="6"/>
  <c r="B21" i="6"/>
  <c r="B20" i="6"/>
  <c r="B19" i="6"/>
  <c r="B18" i="6"/>
  <c r="B17" i="6"/>
  <c r="B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tc={99F7EF93-819E-48D7-83ED-F13383F22E4F}</author>
  </authors>
  <commentList>
    <comment ref="A10" authorId="0" shapeId="0" xr:uid="{99F7EF93-819E-48D7-83ED-F13383F22E4F}">
      <text>
        <t>[Threaded comment]
Your version of Excel allows you to read this threaded comment; however, any edits to it will get removed if the file is opened in a newer version of Excel. Learn more: https://go.microsoft.com/fwlink/?linkid=870924
Comment:
    maybe eventually/someone with better excel skills can actually just have a tag for where the specific plan is located for the state-specific plans. When the same plan (recognized by plan code) is entered a check could be done and reconcile it against previous entries prompting them to check the old entry benefits. Also if its a new state, it will add it as a tag to that plan. Then any user can filter by state which will show them the national plans and the plans for their region
This would be helpful because I combined plan types in codes that I noticed that *currently* have the same benefits on paper. However that could change next year and would be messier to update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tc={1C3EBA54-7ACF-4F87-8CD1-ECB69FFC700C}</author>
    <author>Skylar Cushing</author>
  </authors>
  <commentList>
    <comment ref="A40" authorId="0" shapeId="0" xr:uid="{1C3EBA54-7ACF-4F87-8CD1-ECB69FFC700C}">
      <text>
        <t>[Threaded comment]
Your version of Excel allows you to read this threaded comment; however, any edits to it will get removed if the file is opened in a newer version of Excel. Learn more: https://go.microsoft.com/fwlink/?linkid=870924
Comment:
    I would upgrade this to Baseline+ if it were embued confidence that it actual covers the things in the medical policy since in the FEHB plan it doesn't include them. Talk to a benefits representative before choosing this policy to ensure the medical policy applies to the FEHB and that they will cover it.</t>
      </text>
    </comment>
    <comment ref="R79" authorId="1" shapeId="0" xr:uid="{21F30576-CB01-5941-A65A-C3F61656ECAA}">
      <text>
        <r>
          <rPr>
            <b/>
            <sz val="10"/>
            <color rgb="FF000000"/>
            <rFont val="Tahoma"/>
            <family val="2"/>
          </rPr>
          <t>Skylar Cushing:</t>
        </r>
        <r>
          <rPr>
            <sz val="10"/>
            <color rgb="FF000000"/>
            <rFont val="Tahoma"/>
            <family val="2"/>
          </rPr>
          <t xml:space="preserve">
</t>
        </r>
        <r>
          <rPr>
            <sz val="10"/>
            <color rgb="FF000000"/>
            <rFont val="Tahoma"/>
            <family val="2"/>
          </rPr>
          <t>I think this is the applicable medical policy, but could be wrong. I will review later</t>
        </r>
      </text>
    </comment>
    <comment ref="C80" authorId="1" shapeId="0" xr:uid="{0A51F51D-5547-224C-BE80-B4E2664B89FC}">
      <text>
        <r>
          <rPr>
            <b/>
            <sz val="10"/>
            <color rgb="FF000000"/>
            <rFont val="Tahoma"/>
            <family val="2"/>
          </rPr>
          <t>Skylar Cushing:</t>
        </r>
        <r>
          <rPr>
            <sz val="10"/>
            <color rgb="FF000000"/>
            <rFont val="Tahoma"/>
            <family val="2"/>
          </rPr>
          <t xml:space="preserve">
</t>
        </r>
        <r>
          <rPr>
            <sz val="10"/>
            <color rgb="FF000000"/>
            <rFont val="Tahoma"/>
            <family val="2"/>
          </rPr>
          <t xml:space="preserve">found by going to selecthealth --&gt;providers --&gt;Resources --&gt; policies __&gt;general surgery
</t>
        </r>
        <r>
          <rPr>
            <sz val="10"/>
            <color rgb="FF000000"/>
            <rFont val="Tahoma"/>
            <family val="2"/>
          </rPr>
          <t xml:space="preserve">
</t>
        </r>
        <r>
          <rPr>
            <sz val="10"/>
            <color rgb="FF000000"/>
            <rFont val="Tahoma"/>
            <family val="2"/>
          </rPr>
          <t>https://selecthealth.org/providers/resources/policies</t>
        </r>
      </text>
    </comment>
    <comment ref="R82" authorId="1" shapeId="0" xr:uid="{03224F05-D25B-C24C-BE3C-0C3B30B77477}">
      <text>
        <r>
          <rPr>
            <b/>
            <sz val="10"/>
            <color rgb="FF000000"/>
            <rFont val="Tahoma"/>
            <family val="2"/>
          </rPr>
          <t>Skylar Cushing:</t>
        </r>
        <r>
          <rPr>
            <sz val="10"/>
            <color rgb="FF000000"/>
            <rFont val="Tahoma"/>
            <family val="2"/>
          </rPr>
          <t xml:space="preserve">
</t>
        </r>
        <r>
          <rPr>
            <sz val="10"/>
            <color rgb="FF000000"/>
            <rFont val="Tahoma"/>
            <family val="2"/>
          </rPr>
          <t>find medical policy</t>
        </r>
      </text>
    </comment>
  </commentList>
</comments>
</file>

<file path=xl/sharedStrings.xml><?xml version="1.0" encoding="utf-8"?>
<sst xmlns="http://schemas.openxmlformats.org/spreadsheetml/2006/main" count="1550" uniqueCount="354">
  <si>
    <t>Note: This will be a user updated resource that will update FEHB plan comparison relevent to the LGBTQIA+ community.  FTM benefits are lacking on the next page bc not sure what is performed besides top and bottom surgeries which appear to be covered everywhere</t>
  </si>
  <si>
    <t>OPM FEHB Plan Brochures</t>
  </si>
  <si>
    <t>In the "Plan Information" tab, update the relevant cell with the current information and place the date that you reviewed it. If you do not see your state, please insert a table in alphabetical order between existing states</t>
  </si>
  <si>
    <t xml:space="preserve">Relevant information includes gender affirming care, family planning, and (in)fertility services </t>
  </si>
  <si>
    <t>Services that might be relevant to a fed employee to purhase privately or opt into should be included (e.g. short term disability, FSA)</t>
  </si>
  <si>
    <t>Plan Your Transition Guide</t>
  </si>
  <si>
    <t>*Note: the guide uses "you/your" but a lot of this info applies to a covered dependent as well</t>
  </si>
  <si>
    <t>This will be laid out in a common/organized way but please feel free to move things around in timeline that suits you best and your priorities</t>
  </si>
  <si>
    <t>Mental Health</t>
  </si>
  <si>
    <t>Go to the "Find a Gender Therapist" tab and look there. This should be done early in the process. It is important to find one that is affirming and respects whatever you are going through and does not pathologize your gender identity (or exploring your gender identity)</t>
  </si>
  <si>
    <t>Read some books on first story accounts. Some good LGBTQIA+ books are listed on our SharePoint</t>
  </si>
  <si>
    <t>Consider purchasing "You and Your Gender Identity: A guide to discovery" by Dara Hoffman-Fox or a book like it. It guides you through your gender identity exploration and gives you advice to consider when starting your social and/or medical transition if you choose to</t>
  </si>
  <si>
    <t xml:space="preserve">Health Care </t>
  </si>
  <si>
    <t xml:space="preserve">In addition to this guide, stongly recommend check out guides that will be listed in "Online Resources" such as TLDEF's trans health project which is very comprehensive for understanding insurance  </t>
  </si>
  <si>
    <t xml:space="preserve">Consider purchasing Short Term Disability privately. </t>
  </si>
  <si>
    <t>Check out different plans. Most require you have a plan for a certain time frame (&gt;1-2 years) before requesting disability for a planned surgery. They will pay you a percentage of your salary and the details vary on when it kicks in, how long they will pay, and the percentage. The Federal government does not offer this yet and some surgeries require a long recovery (6-12 weeks is common). Your SL may not be enough to cover your absence and while unpaid FMLA is an option it isn't a great one.</t>
  </si>
  <si>
    <t>Consider opting into an FSA (FSAFEDS)</t>
  </si>
  <si>
    <t>Plan the order in which you get surgeries of your transition.</t>
  </si>
  <si>
    <t xml:space="preserve">You will notice that certain plans have lower premiums than others but may or may not have the benefits you desire. Some may have the benefits and price but they are an HMO. Call those plans before/during Open Season and check the benefits that may be a question mark as well as verifying which surgeons are covered in network. The price might be nice, but these are big and important surgeries -- you should be more concerned with being comfortable with the surgeon. </t>
  </si>
  <si>
    <t xml:space="preserve">Understand the waitlist timelines for your surgeons. This will greatly impact how long you may have to be "stuck" with that insurance. Currently bottom surgeries from some surgeons can have at least a 1 year wait (from referral to consult) to up to 3 years. Additionally bottom surgery requires hair removal and that depends on your body. Many recommend to do hair removal for at least 1 year continuously (and 2 years preferred) due to hair growth cycles; however, many surgeons have techniques that might be able to compensate.  Top surgeries often have much shorter waitlists and would likely get done within 6 months from referral to surgery if not sooner. If your insurance happens to cover FFS, you might anticipate a waitlist similar to bottom surgery depending on how popular (or how many insurances cover FFS) the surgeon(s) covered are. Popularity does not always mean the best. </t>
  </si>
  <si>
    <t xml:space="preserve">You may notice that many plans provide an out-of-network benefit which is typically expressed your portion to pay as X% of plan allowance. Some will explicitly say plus any difference between the allowed amount and the billed amount. But some don't. This comes into play when you want to go to a surgeon that is not covered by that insurance as in-network. "Plan allowance" or "allowed amount" doesn't appear to be defined anywhere and may vary by insurance plan. Therefore, there is a risk that you could owe much more than expected. </t>
  </si>
  <si>
    <t xml:space="preserve">Therefore you may be able to go with a cheaper insurance if it covers a surgeon(s) you like and it fits in with your timeline of gender affirming surgeries. After getting that surgery with the cheap insurance then switch to the one that covers later surgeries. </t>
  </si>
  <si>
    <t xml:space="preserve">How to know whether you'll be comfortable with the surgeon before choosing the plan? </t>
  </si>
  <si>
    <t>Unfortunately, there may not be much information on the covered surgeon(s). If you already have one in mind, search for insurances that covered them in-network or have a great out-of-network reimbursement rate. If you are flexibile, but want to plan ahead here are some good online resources. See "Online Community Resources" tab</t>
  </si>
  <si>
    <t>Coming out</t>
  </si>
  <si>
    <t>Refer to the Transgender and Gender Non-Conforming Policy and Guidance which details much of the process for work-related purposes</t>
  </si>
  <si>
    <t xml:space="preserve">it's is your decision if, when, and how to come out </t>
  </si>
  <si>
    <t>LEGEND</t>
  </si>
  <si>
    <t>Plans in the same color rank may vary what is covered and some may be objectively worse than others. It would be difficult and not useful if it were too much of a gradient. A plan that has a lower rank may in fact be better for your transition for that year or in your circumstances. Some plans that are inclusive may have a limited network of surgeons, so you would need to be confident in the surgeons provided before selecting the plan. A plan representative/their website should provide you with the covered surgeons for the service. Discovering who is covered can be tedious. See "Plan Your Transition" for more</t>
  </si>
  <si>
    <t xml:space="preserve">Basically the worst coverage. They only provide for HRT and specifically exclude everything else - no coverage for surgeries or hair removal </t>
  </si>
  <si>
    <t>Baseline includes ftm top surgery (chest reduction/masculinization), ftm and mtf bottom surgeries (AKA GRS/GCS), and removal of reproductive organs (hysterectomy, orchiectomy, etc)</t>
  </si>
  <si>
    <t>Specifically provides for the "baseline" coverage. However, it includes requirements that are gatekeepy, onerous, or against/in addition to WPATH</t>
  </si>
  <si>
    <t xml:space="preserve">The "Baseline" Coverage. Specifically excludes everything else </t>
  </si>
  <si>
    <t>The "wildcard". Specifically includes the Baseline and does not specifically exlude anything, but has some nuances that make it sound problemative (e.g. gatekeepy, requirements above WPATH)</t>
  </si>
  <si>
    <t>The "Baseline+". The Baseline Coverage PLUS 1-2 more things. Currently the 1 extra thing includes mtf top surgery (breast augmentation)</t>
  </si>
  <si>
    <t>The "Inclusive" plan on paper. Specifically includes Baseline+ and includes more procedures/services that aren't typically covered but may have a notable exception.*</t>
  </si>
  <si>
    <t xml:space="preserve">*The plan brochure plan reference an insurance-specific policy document that may or may not be publicly available. For example Carefirst BlueChoice in the DC/MD/VA references such a document and can be found online. </t>
  </si>
  <si>
    <t>The "Unicorn" plan on paper.  Has easy access (no requirements above WPATH), almost all procedures/services are specifically included, no notable exceptions</t>
  </si>
  <si>
    <t xml:space="preserve">National Plans </t>
  </si>
  <si>
    <t>Feminization Surgeries/Procedures</t>
  </si>
  <si>
    <t>Masculinization Surgeries/Procedures</t>
  </si>
  <si>
    <t>Plan Name (codes)</t>
  </si>
  <si>
    <t>Brochure</t>
  </si>
  <si>
    <t>Medical Policy</t>
  </si>
  <si>
    <t>Breast Augmentation</t>
  </si>
  <si>
    <t xml:space="preserve">Facial Feminization </t>
  </si>
  <si>
    <t>Tracheal Shave</t>
  </si>
  <si>
    <t xml:space="preserve">Facial Hair Removal </t>
  </si>
  <si>
    <t xml:space="preserve">Body Hair Removal </t>
  </si>
  <si>
    <t>Hip Augmentation</t>
  </si>
  <si>
    <t>Shoulder reduction</t>
  </si>
  <si>
    <t>Date Updated (month/year)</t>
  </si>
  <si>
    <t>NOTES</t>
  </si>
  <si>
    <t>BCBS (10, 11)</t>
  </si>
  <si>
    <t>Medical Policies (note there doesn't appear to be any for gender affirming care)</t>
  </si>
  <si>
    <t>no</t>
  </si>
  <si>
    <t xml:space="preserve">Covers bottom surgeries and ftm top surgery only. Very Gatekeepy, evaluations required if you're "trans enough". 18 years or older for referral. New gender identity must be present for at least 24 months. Gender dysphoria present and causes issues in life or work, 12 months "RLE" </t>
  </si>
  <si>
    <t>BCBS Blue Focus (13)</t>
  </si>
  <si>
    <t>GEHA Indemnity (25)</t>
  </si>
  <si>
    <t>GEHA HDHP (34)</t>
  </si>
  <si>
    <t>Medical Policy*</t>
  </si>
  <si>
    <t>yes</t>
  </si>
  <si>
    <t>GEHA, (31)</t>
  </si>
  <si>
    <t>NALC (32, KM)</t>
  </si>
  <si>
    <t>MHBP (41, 45, 48)</t>
  </si>
  <si>
    <t>Aetna Medical Policy*</t>
  </si>
  <si>
    <t xml:space="preserve">* MHBP is "brought to you by Aetna" and it is possible they follow the same medical policies. </t>
  </si>
  <si>
    <t>MHBP Consumer Opt. (48)</t>
  </si>
  <si>
    <t>SAMBA (44)</t>
  </si>
  <si>
    <t>APWU (47)</t>
  </si>
  <si>
    <t>Fee For Service</t>
  </si>
  <si>
    <t>Rural Carrier (38)</t>
  </si>
  <si>
    <t>*This plan is provided by Aetna so it may follow their medical policy</t>
  </si>
  <si>
    <t>FSBP (40)</t>
  </si>
  <si>
    <t>Compass Rose (42)</t>
  </si>
  <si>
    <t>Panama Canal (43)</t>
  </si>
  <si>
    <t>They cover NO gender affirming surgeries. Only HRT is covered</t>
  </si>
  <si>
    <t>Below "baseline" coverage. Only coverage for removal of reproductive organs (hysterectomy, orchiectomy, mastectomy)</t>
  </si>
  <si>
    <t>CS exclusions are the standard no cosmetic surgeries language most plans have in place. They sometimes say "primarily" for cosmetic purposes.</t>
  </si>
  <si>
    <t>IMPORTANT: MEDICAL POLICIES</t>
  </si>
  <si>
    <t>if a service is not specifically included, please refer to their medical policies. When the medical policy and the benefits contradict, the benefits brochure supersedes (generally not in a good way)</t>
  </si>
  <si>
    <t>states</t>
  </si>
  <si>
    <t>Plan Name</t>
  </si>
  <si>
    <t>Plan PDF</t>
  </si>
  <si>
    <t>Facial Masculinization</t>
  </si>
  <si>
    <t>Calf Implants</t>
  </si>
  <si>
    <t>Pectoral Implants</t>
  </si>
  <si>
    <t>Lip Reduction</t>
  </si>
  <si>
    <t>State</t>
  </si>
  <si>
    <t>Aetna Advantage - Z2</t>
  </si>
  <si>
    <t>Aetna Medical Policy</t>
  </si>
  <si>
    <t>yes*</t>
  </si>
  <si>
    <t>*see notes</t>
  </si>
  <si>
    <t xml:space="preserve">must be 18 or older. call 888-238-6240 (800-537-9384 for JN, QQ) to discuss precert and which procedures are covered subject to medical necessity per clincial policy bulletin </t>
  </si>
  <si>
    <t>All states</t>
  </si>
  <si>
    <t>Aetna HealthFund CDHP and Aetna Value Plan -(G5, EP, F5, JS, H4)</t>
  </si>
  <si>
    <t>for both ftm and mtf, the explicitly covered services are not limited to the ones mentioned. On the commercial plans, which have similar language FFS has been covered</t>
  </si>
  <si>
    <t>Aetna HealthFund HDHP - 22, Aetna Direct  - N6</t>
  </si>
  <si>
    <t>See Section 1 for  "Medical Necessity" description</t>
  </si>
  <si>
    <t>Aetna Open Access - HA</t>
  </si>
  <si>
    <t>Call 800-537-9384 for precert and medical necessity info</t>
  </si>
  <si>
    <t>ks,mo</t>
  </si>
  <si>
    <t>Aetna Open Access - JN, Aetna Saver (Open Access)  - QQ</t>
  </si>
  <si>
    <t>dc,md,va</t>
  </si>
  <si>
    <t>Aetna Open Access - (JC, JR, P3)</t>
  </si>
  <si>
    <t>nj,pa,ny,de</t>
  </si>
  <si>
    <t>Aetna Open Access - (2U, 2X, WQ, YE)</t>
  </si>
  <si>
    <t>az,ga,pa,ca</t>
  </si>
  <si>
    <t>Altius Health Plan - (9K, DK)</t>
  </si>
  <si>
    <t>While it is important to note that these plans (9K, DK) do not specifically have an exclusion for "gender reassignment services that are not considered medically necessary" like the Aetna plans above, it is redundant since the Gender Affirming Surgery has an asterisk stating "subject to medical necessity" like the other plans, inferring that gender affirming surgeries not subject to medical necessity is not covered. It likely uses the same clinical policy bulletin</t>
  </si>
  <si>
    <t>id,ut,wy</t>
  </si>
  <si>
    <t>Anthem Blue Cross Select HMO - B3</t>
  </si>
  <si>
    <t>Anthem Medical Policy*</t>
  </si>
  <si>
    <t xml:space="preserve">*scroll to Anthem for Medical Policies. While this plan brochure contradicts the medical policy, the plan brochure benefits (and exclusions) take precedence.  </t>
  </si>
  <si>
    <t>ca</t>
  </si>
  <si>
    <t>AultCare Insurance Company - 3A</t>
  </si>
  <si>
    <t>Medical Policy not found</t>
  </si>
  <si>
    <t xml:space="preserve">specifically includes drugs, but not sure about other services. </t>
  </si>
  <si>
    <t>oh</t>
  </si>
  <si>
    <t>AvMed - (ML, WZ)</t>
  </si>
  <si>
    <t>AvMed Medical Policy</t>
  </si>
  <si>
    <t>Required for genital surgeries: "Results of the Member’s psychosocial assessment and diagnoses" which seems to be an additional requirement to WPATH
Updated policies found here --https://www.avmed.org/web/provider/provider-education/protocols/
Another of interest may be "Robotic Assisted Surgeries" which comes into play with peritoneal pull-through vaginoplasty</t>
  </si>
  <si>
    <t>fl</t>
  </si>
  <si>
    <t>Blue Care Network of Michigan - (K5, LX)</t>
  </si>
  <si>
    <t>BCBSM Medical Policy</t>
  </si>
  <si>
    <t>mi</t>
  </si>
  <si>
    <t>Anthem Blue Open Access POS - QM</t>
  </si>
  <si>
    <t>Anthem Medical Policy</t>
  </si>
  <si>
    <t>ga</t>
  </si>
  <si>
    <t>Anthem Blue Preferred - 9G</t>
  </si>
  <si>
    <t>see Section 10 page 99 for their medical necessity policy</t>
  </si>
  <si>
    <t>il,mo</t>
  </si>
  <si>
    <t>Blue Shield of California - SI</t>
  </si>
  <si>
    <t>Blue Shield of CA Medical Policy</t>
  </si>
  <si>
    <t>maybe</t>
  </si>
  <si>
    <t xml:space="preserve">Almost everything appears included subject to medical necessity through their medical policy. does not list included procedures other than "Gender reassignment surgery" and "medically necessary services for treatment of gender dysphoria" excludes "Cosmetic Surgeries that are not medically necessary". Includes a travel and lodging expenses </t>
  </si>
  <si>
    <t>Anthem BlueAdvantageHMO - WW</t>
  </si>
  <si>
    <t xml:space="preserve">requires diagnosis for 2 years, which is above WPATH requirements. </t>
  </si>
  <si>
    <t>co</t>
  </si>
  <si>
    <t>Calvo"s SelectCare - B4</t>
  </si>
  <si>
    <t>specifically excludes "Surgeries related to gender reassignment." Covers HRT only. Medical Policy behind login wall</t>
  </si>
  <si>
    <t>gu</t>
  </si>
  <si>
    <t>Capital Health Plan - EA</t>
  </si>
  <si>
    <t xml:space="preserve">only surgeries that can be performed by a general surgeon are covered. </t>
  </si>
  <si>
    <t>CareFirst BlueChoice - (2G, B6)</t>
  </si>
  <si>
    <t>Carefirst BlueChoice Medical Policy</t>
  </si>
  <si>
    <t>see notes*</t>
  </si>
  <si>
    <t>CDPHP - SG</t>
  </si>
  <si>
    <t>Appears to be behind a login. Unclear whether a member can request access. Worth a shot</t>
  </si>
  <si>
    <t>ny</t>
  </si>
  <si>
    <t>Dean Health Plan, Inc. - AG</t>
  </si>
  <si>
    <t>Dean Medical Policy</t>
  </si>
  <si>
    <t>wi</t>
  </si>
  <si>
    <t>Dean Health Plan, Inc. - WD</t>
  </si>
  <si>
    <t>Emblemhealth Plan, Inc. - 80</t>
  </si>
  <si>
    <t>NY EmblemHealth Plan Medical Policy</t>
  </si>
  <si>
    <t>nj,ny</t>
  </si>
  <si>
    <t>NJ Emblemhealth Plan Medical Policy*</t>
  </si>
  <si>
    <t>*The FEHB plans are the same for NJ and NY but the Medical Policy states New York and is unclear whether it also is applicable for NJ. A specific NJ version was not found. Almost positive it is the same as the "duplicate entry"
Emblem Health Medical Policies found here 
https://www.emblemhealth.com/providers/resources/toolkit/medical-policies#S</t>
  </si>
  <si>
    <t>Geisinger Health Plan - (AJ, GG)</t>
  </si>
  <si>
    <t xml:space="preserve">Geisinger Medical Policy </t>
  </si>
  <si>
    <t>pa</t>
  </si>
  <si>
    <t>Group Health Cooperative of South Central Wisconsin - WJ</t>
  </si>
  <si>
    <t>Health Alliance HMO - K8</t>
  </si>
  <si>
    <t>ia,in,il</t>
  </si>
  <si>
    <t>Health Alliance Plan - (52, GY)</t>
  </si>
  <si>
    <t xml:space="preserve">limited to removing things. Orchiectomy, penectomy, vaginectomy, hysterectomy, etc
</t>
  </si>
  <si>
    <t>Health Net of California  - (LB, T4)</t>
  </si>
  <si>
    <t xml:space="preserve">Health Net of CA Medical Policy
</t>
  </si>
  <si>
    <t>Healthnet medical policy can be found on TLDEF's website. It appears petty inclusive, subject to medical necessity. 
https://www.healthnet.com/content/healthnet/en_us/providers/working-with-hn/medical_policies.html#clinical_practice_guidelines</t>
  </si>
  <si>
    <t>Health Net of California  - (LP, P6)</t>
  </si>
  <si>
    <t>a UnitedHealthcare company</t>
  </si>
  <si>
    <t>Health Plan of Nevada, Inc. - NM</t>
  </si>
  <si>
    <t>uses UHC Medical Policy for the most part</t>
  </si>
  <si>
    <t>nv</t>
  </si>
  <si>
    <t>Healthkeepers, Inc. HDHP - 9V</t>
  </si>
  <si>
    <t xml:space="preserve">HealthKeepers uses Anthem's Medical Policy
</t>
  </si>
  <si>
    <t>va</t>
  </si>
  <si>
    <t>HealthPartners - V3</t>
  </si>
  <si>
    <t xml:space="preserve">HealthPartners Medical Policy
</t>
  </si>
  <si>
    <t>ia,nd,mn,sd,wi</t>
  </si>
  <si>
    <t>HIP of Greater NY  - (51, YL)</t>
  </si>
  <si>
    <t>Uses EmblemHealth Medical Policy</t>
  </si>
  <si>
    <t>HMSA Plan - 87</t>
  </si>
  <si>
    <t>HMSA Medical Policy</t>
  </si>
  <si>
    <t>*unlikely</t>
  </si>
  <si>
    <t>Fertility Preservation Covered. The *maybes and unlikely are from reading the language of the medical policy</t>
  </si>
  <si>
    <t>hi</t>
  </si>
  <si>
    <t>Humana CoverageFirst and Humana Value Plan - (PH, R6, R9, 6N, TC, X3, GB, MW, MJ, QP, W9, X2, AD, LM, S9, TT, T3, TP, TU, TV)</t>
  </si>
  <si>
    <t>Humana Medical Policy</t>
  </si>
  <si>
    <t>az,ks,ky,in,il,ga,fl,tx,oh,mo,tn</t>
  </si>
  <si>
    <t>Humana Employers Health Plan of Georgia, Inc.  - (CB, DG, DN, Q7, RJ, RM)</t>
  </si>
  <si>
    <t>Humana HDHP - (BK, BV, BY, DT, AW, BB, A4, AP, BR, FF, AR, AZ, B2, ER, AN, CG, DX, FD)</t>
  </si>
  <si>
    <t>They don't even cover vaginoplasty, vulvaplasty, metiodplasty, phalloplasty etc. It's limited to removing things</t>
  </si>
  <si>
    <t>Humana Health Benefit Plan of Louisiana, Inc.  - (AE, BC)</t>
  </si>
  <si>
    <t>*Humana medical policy is listed for info only, it does not supersede your benefit brochure</t>
  </si>
  <si>
    <t>la</t>
  </si>
  <si>
    <t>Humana Health Plan of Ohio, Inc. - (A6, W6)</t>
  </si>
  <si>
    <t>ky,in,oh</t>
  </si>
  <si>
    <t>Humana Health Plan of Texas - (Q2, Q6, QX, QY, UC, UR, UU, EW)</t>
  </si>
  <si>
    <t>tx</t>
  </si>
  <si>
    <t>Humana Health Plan, Inc.  - (BF, C7, GJ, MI, MH, MS)</t>
  </si>
  <si>
    <t>az,ks,ky,in,mo,tn</t>
  </si>
  <si>
    <t>Humana Health Plan, Inc. - (75, 9F, AB, NR, NT, R2, RW, RZ)</t>
  </si>
  <si>
    <t>in,il,co</t>
  </si>
  <si>
    <t>Humana Health Plans of Puerto Rico, Inc. - ZJ</t>
  </si>
  <si>
    <t>pr</t>
  </si>
  <si>
    <t>Humana Medical Plan, Inc.  - (E2, EE, EX, LL)</t>
  </si>
  <si>
    <t>Independent Health - (C5, QA)</t>
  </si>
  <si>
    <t>Kaiser Permanente - Colorado - (65, N4)</t>
  </si>
  <si>
    <t>Kaiser Permanente - Fresno California - NZ</t>
  </si>
  <si>
    <t>Kaiser Permanente - Georgia - (F8, LA)</t>
  </si>
  <si>
    <t>Kaiser Permanente - Hawaii - 63</t>
  </si>
  <si>
    <t>Kaiser Permanente - Mid-Atlantic States - (E3, T7)</t>
  </si>
  <si>
    <t>Kaiser Permanente - Northern California - (59, KC)</t>
  </si>
  <si>
    <t>KP NorCal Trans Health Website</t>
  </si>
  <si>
    <t>Kaiser Permanente - Northwest - (57, AM)</t>
  </si>
  <si>
    <t>Medical Policies (scroll to NW)</t>
  </si>
  <si>
    <t>or,wa</t>
  </si>
  <si>
    <t>Kaiser Permanente - Southern California - (62, FL)</t>
  </si>
  <si>
    <t>Kaiser Permanente - Washington Core - (54, PT)</t>
  </si>
  <si>
    <t>id,wa</t>
  </si>
  <si>
    <t>Kaiser Permanente Washington Options Federal  - L1</t>
  </si>
  <si>
    <t>wa</t>
  </si>
  <si>
    <t>M.D. IPA  - JP</t>
  </si>
  <si>
    <t>Medical Mutual of Ohio - (64, UX, X6)</t>
  </si>
  <si>
    <t>Medical Mutual of Ohio</t>
  </si>
  <si>
    <t>*in accordance with Medical Policy 
Medical Mutual Medical Policy can be found here when needed to check for an update 
https://www.medmutual.com/For-Providers/Policies-and-Standards/CorporateMedicalDisclaimer.aspx</t>
  </si>
  <si>
    <t>Medical Mutual of Ohio - YF</t>
  </si>
  <si>
    <t>*in accordance with Medical Policy</t>
  </si>
  <si>
    <t>Optima Health  - PG</t>
  </si>
  <si>
    <t>excludes "Surgeries related to gender reassignment"</t>
  </si>
  <si>
    <t>Presbyterian Health Plan - (P2, PS)</t>
  </si>
  <si>
    <t>Presbyterian Health Plan</t>
  </si>
  <si>
    <t>nm</t>
  </si>
  <si>
    <t>Priority Health - (LE, Y4)</t>
  </si>
  <si>
    <t>Priority Health Medical Policy</t>
  </si>
  <si>
    <t>excluded through medical policy, so it is important to check for yearly updates</t>
  </si>
  <si>
    <t>QualChoice - DH</t>
  </si>
  <si>
    <t>QualChoice Medical Policy</t>
  </si>
  <si>
    <t>Medical Policy listed for info only, brochure takes precedence</t>
  </si>
  <si>
    <t>ar</t>
  </si>
  <si>
    <t>Baylor Scott and White Health Plan - (A8, P8)</t>
  </si>
  <si>
    <t>Scott and White Medical Policy</t>
  </si>
  <si>
    <t>SelectHealth Plan - (SF, WX)</t>
  </si>
  <si>
    <t xml:space="preserve">SelectHealth Medical Policy </t>
  </si>
  <si>
    <t>ut</t>
  </si>
  <si>
    <t>TakeCare - (JK, KX)</t>
  </si>
  <si>
    <t xml:space="preserve">specifically excludes all gender affirming surgeries. It only provides for hormones. </t>
  </si>
  <si>
    <t>Triple-S Salud Inc. Puerto Rico - 89</t>
  </si>
  <si>
    <t>Specifies "Gender Affirming Services" subject to their Medical Policy. Couldn't locate policy</t>
  </si>
  <si>
    <t>UnitedHealthcare Insurance Company, Inc. - Choice Plus Primary - AS</t>
  </si>
  <si>
    <t>UHC Medical Policies</t>
  </si>
  <si>
    <t>For UHC. Many, if not most/all, of their Medical Policies can be found here. Unfortunately, benefit brochure supersedes</t>
  </si>
  <si>
    <t>ia,al,ms,ky,la,il,ga,fl,dc,md,nc,tx,mo,pa,tn,ar,va</t>
  </si>
  <si>
    <t>UnitedHealthcare Insurance Company, Inc. - Choice Plus Primary - WF</t>
  </si>
  <si>
    <t>az,nv,or,wa</t>
  </si>
  <si>
    <t>UnitedHealthcare Insurance Company, Inc. Choice HDHP - (LU, LS, N7, V4)</t>
  </si>
  <si>
    <t>az,ia,nv,al,ms,ky,la,fl,or,dc,md,nc,pa,tn,wa,ar,va,co</t>
  </si>
  <si>
    <t>UnitedHealthcare Insurance Company, Inc. Choice Open Access HMO - (LJ, LR KK, KT)</t>
  </si>
  <si>
    <t>UnitedHealthcare Insurance Company, Inc. Choice Plus Advanced  - LV</t>
  </si>
  <si>
    <t>ga,fl</t>
  </si>
  <si>
    <t>UnitedHealthcare Insurance Company, Inc. Choice Plus Advanced - L9</t>
  </si>
  <si>
    <t>il,dc,md,tx,va</t>
  </si>
  <si>
    <t>UnitedHealthcare Insurance Company, Inc. Choice Primary  - VD</t>
  </si>
  <si>
    <t>UnitedHealthcare Insurance Company, Inc. Choice Primary  - Y8</t>
  </si>
  <si>
    <t>UPMC Health Plan  - (8W, UW)</t>
  </si>
  <si>
    <t>UPMC Medical Policy</t>
  </si>
  <si>
    <t>Reddit</t>
  </si>
  <si>
    <t>Description</t>
  </si>
  <si>
    <t>Additional Community Link</t>
  </si>
  <si>
    <t>Resource</t>
  </si>
  <si>
    <t>Useful Links (open cell to expand)</t>
  </si>
  <si>
    <t>r/asktransgender</t>
  </si>
  <si>
    <t xml:space="preserve">questions and answers from the community that trans and cis people may have about anything related to being trans or gender non-conforming. Contains links to other trans subreddits, so this is a good place to get started </t>
  </si>
  <si>
    <t>Transgender Legal Defense and Education Fund (TLDEF)  Trans Health Project</t>
  </si>
  <si>
    <t xml:space="preserve">The Trans Health Project takes a comprehensive, systematic approach to expanding access to transgender-related health care by educating affected individuals about their legal rights; cultivating a robust movement to achieve health care equity; expanding enforcement of existing legal protections; and driving clinical policy changes among insurance carriers.
The Trans Health Project's primary activities include developing a network of attorneys capable of challenging exclusions and medical necessity denials; launching a national health care helpline for transgender individuals and advocates to receive timely assistance; and educating individuals, transgender organizations, medical and mental health providers and billing offices.
The Trans Health Project engages in alternative dispute resolution and policy advocacy to establish positive precedent in priority areas including Medicaid, employee-sponsored health plans, and ending the ongoing categorical exclusions for common surgeries such as facial surgery and chest surgery for transgender minors.
</t>
  </si>
  <si>
    <t xml:space="preserve">Medical Policies https://transhealthproject.org/resources/health-insurance-medical-policies/views/gender-dysphoria-gender-reassignment/
Gender Centers: 
https://transhealthproject.org/resources/academic-gender-centers/
Insurance Tutorial: 
https://transhealthproject.org/trans-health-insurance-tutorial/
</t>
  </si>
  <si>
    <t>r/transgender_surgeries</t>
  </si>
  <si>
    <t>a resource where people discuss the logistics of surgeries and procedures, share experiences and photos of their surgery result, share news that impacts trans healthcare. There is a wiki in the sidebar that while clunky basically catalogs and organizes the posts on the sub (and other reddit and non-reddit websites). Includes info on HRT, hair removal, surgeries, surgeons, reviews, photos, etc. Contains links to other trans subreddits, so this is a good place to get started.  
Pro Tip: spend some time in the wiki and bookmark the pages you would like to revisit. Because it's clunky those extra clicks add up!</t>
  </si>
  <si>
    <t>Wiki</t>
  </si>
  <si>
    <t>TLDEF</t>
  </si>
  <si>
    <t>3 projects currently: Impact Litigation, Trans Health Project (above), and Name Change Project</t>
  </si>
  <si>
    <t>r/mtf</t>
  </si>
  <si>
    <t xml:space="preserve">a subreddit that is for AMAB trans people. Discuss a mtf trans experience </t>
  </si>
  <si>
    <t>National Center for Transgender Equality (NCTE)</t>
  </si>
  <si>
    <t>The National Center for Transgender Equality advocates to change policies and society to increase understanding and acceptance of transgender people. In the nation’s capital and throughout the country, NCTE works to replace disrespect, discrimination, and violence with empathy, opportunity, and justice.</t>
  </si>
  <si>
    <t>r/ftm</t>
  </si>
  <si>
    <t xml:space="preserve">a subreddit that is for AFAB trans people. Discuss a ftm trans experience </t>
  </si>
  <si>
    <t>Human Rights Campaign (HRC)</t>
  </si>
  <si>
    <t>Human Rights Campaign strives to end discrimination against LGBTQ+ people and realize a world that achieves fundamental fairness and equality for all.</t>
  </si>
  <si>
    <t>r/TransTimelines</t>
  </si>
  <si>
    <t xml:space="preserve">a subreddit where trans people send before and after photos throughout their transition. </t>
  </si>
  <si>
    <t>ACLU</t>
  </si>
  <si>
    <t>Impact Litigator, fights for civil rights and liberties for all Americans</t>
  </si>
  <si>
    <t>LGBTQIA+ Rights</t>
  </si>
  <si>
    <t>r/traaaa</t>
  </si>
  <si>
    <t>a meme sharing subreddit. Funny</t>
  </si>
  <si>
    <t>Transgender Law Center</t>
  </si>
  <si>
    <t>Transgender Law Center (TLC) is the largest national trans-led organization advocating for a world in which all people are free to define themselves and their futures. Grounded in legal expertise and committed to racial justice, TLC employs a variety of community-driven strategies to keep transgender and gender nonconforming people alive, thriving, and fighting for liberation.</t>
  </si>
  <si>
    <r>
      <t>1.</t>
    </r>
    <r>
      <rPr>
        <sz val="7"/>
        <color rgb="FF000000"/>
        <rFont val="Times New Roman"/>
        <family val="1"/>
      </rPr>
      <t xml:space="preserve">     </t>
    </r>
    <r>
      <rPr>
        <sz val="11"/>
        <color rgb="FF000000"/>
        <rFont val="Helvetica Neue"/>
        <family val="2"/>
      </rPr>
      <t xml:space="preserve">You and Your Gender Identity: A Guide to Discovery, by Dara Hoffman-Fox available on Dara’s website at </t>
    </r>
    <r>
      <rPr>
        <u/>
        <sz val="11"/>
        <color rgb="FF000000"/>
        <rFont val="Helvetica Neue"/>
        <family val="2"/>
      </rPr>
      <t>darahoffmanfox.com</t>
    </r>
    <r>
      <rPr>
        <sz val="11"/>
        <color rgb="FF000000"/>
        <rFont val="Helvetica Neue"/>
        <family val="2"/>
      </rPr>
      <t xml:space="preserve"> and on </t>
    </r>
    <r>
      <rPr>
        <u/>
        <sz val="11"/>
        <color rgb="FF000000"/>
        <rFont val="Helvetica Neue"/>
        <family val="2"/>
      </rPr>
      <t>amazon.com</t>
    </r>
  </si>
  <si>
    <t xml:space="preserve">2.     NRC’s Pride Alliance Advisory Committee is always available https://usnrc.sharepoint.com/teams/NRC-Pride-Alliance-Advisory-Committee/ </t>
  </si>
  <si>
    <r>
      <t>3.</t>
    </r>
    <r>
      <rPr>
        <sz val="7"/>
        <color rgb="FF000000"/>
        <rFont val="Times New Roman"/>
        <family val="1"/>
      </rPr>
      <t xml:space="preserve">     </t>
    </r>
    <r>
      <rPr>
        <sz val="11"/>
        <color rgb="FF000000"/>
        <rFont val="Helvetica Neue"/>
        <family val="2"/>
      </rPr>
      <t>To find a gender therapist,</t>
    </r>
  </si>
  <si>
    <t xml:space="preserve">1(a).     please refer to PsychologyToday.com, Find a Therapist, enter location, and then filter by “Transgender” under “Issues.” You can use this resource in conjunction with your health insurance’s network listing to find a covered therapist. If none, are available in your area, site this as evidence to try to get your health insurance cover someone out of network as in network. Some health insurances have preferred providers for gender affirming care and keep a list that they may refer you to.  </t>
  </si>
  <si>
    <t>1(b). Check out TLDEF's Trans Health Care Providers where Gender Centers, community resources (MyTransHealth) that connect trans and non-binary individuals with qualified culturally competent providers</t>
  </si>
  <si>
    <t>TLDEF's Gender Center program where you might find a center near you</t>
  </si>
  <si>
    <r>
      <t>2.</t>
    </r>
    <r>
      <rPr>
        <sz val="7"/>
        <color rgb="FF000000"/>
        <rFont val="Times New Roman"/>
        <family val="1"/>
      </rPr>
      <t xml:space="preserve">     </t>
    </r>
    <r>
      <rPr>
        <sz val="11"/>
        <color rgb="FF000000"/>
        <rFont val="Helvetica Neue"/>
        <family val="2"/>
      </rPr>
      <t>Consult with your local LGBTQIA+ center (also good for navigating health care requirements and for finding medical doctors, resources may vary but this can be a good place to start and/or receive care (support groups, legal assistance, resource navigation, etc)</t>
    </r>
  </si>
  <si>
    <t>1.     In Washington, DC it is , Whitman-Walker Health, https://www.whitman-walker.org/ and The DC Center, https://thedccenter.org/</t>
  </si>
  <si>
    <r>
      <t>2.</t>
    </r>
    <r>
      <rPr>
        <sz val="7"/>
        <color rgb="FF000000"/>
        <rFont val="Times New Roman"/>
        <family val="1"/>
      </rPr>
      <t xml:space="preserve">     </t>
    </r>
    <r>
      <rPr>
        <sz val="11"/>
        <color rgb="FF000000"/>
        <rFont val="Helvetica Neue"/>
        <family val="2"/>
      </rPr>
      <t xml:space="preserve">In Philadelphia, William Way LGBTQ Center, </t>
    </r>
    <r>
      <rPr>
        <u/>
        <sz val="11"/>
        <color rgb="FF000000"/>
        <rFont val="Helvetica Neue"/>
        <family val="2"/>
      </rPr>
      <t>https://www.waygay.org</t>
    </r>
    <r>
      <rPr>
        <sz val="11"/>
        <color rgb="FF000000"/>
        <rFont val="Helvetica Neue"/>
        <family val="2"/>
      </rPr>
      <t xml:space="preserve"> and Mazzoni Center, https://www.mazzonicenter.org/.</t>
    </r>
  </si>
  <si>
    <r>
      <t>3.</t>
    </r>
    <r>
      <rPr>
        <sz val="7"/>
        <color rgb="FF000000"/>
        <rFont val="Times New Roman"/>
        <family val="1"/>
      </rPr>
      <t xml:space="preserve">     </t>
    </r>
    <r>
      <rPr>
        <sz val="11"/>
        <color rgb="FF000000"/>
        <rFont val="Helvetica Neue"/>
        <family val="2"/>
      </rPr>
      <t>In Atlanta, it’s Center Link</t>
    </r>
  </si>
  <si>
    <r>
      <t>4.</t>
    </r>
    <r>
      <rPr>
        <sz val="7"/>
        <color rgb="FF000000"/>
        <rFont val="Times New Roman"/>
        <family val="1"/>
      </rPr>
      <t xml:space="preserve">     </t>
    </r>
    <r>
      <rPr>
        <sz val="11"/>
        <color rgb="FF000000"/>
        <rFont val="Helvetica Neue"/>
        <family val="2"/>
      </rPr>
      <t>In Chicago, it’s Center on Halsted, https://www.centeronhalsted.org/</t>
    </r>
  </si>
  <si>
    <t>5.     In Dallas/Fort Worth, it’s Resource Center, https://www.myresourcecenter.org/</t>
  </si>
  <si>
    <r>
      <t>4.</t>
    </r>
    <r>
      <rPr>
        <sz val="7"/>
        <color rgb="FF000000"/>
        <rFont val="Times New Roman"/>
        <family val="1"/>
      </rPr>
      <t xml:space="preserve">     </t>
    </r>
    <r>
      <rPr>
        <sz val="11"/>
        <color rgb="FF000000"/>
        <rFont val="Helvetica Neue"/>
        <family val="2"/>
      </rPr>
      <t>Become familiar with medical transition requirements</t>
    </r>
  </si>
  <si>
    <t>1.     WPATH Standards of Care, Version 7 found on their website: https://www.wpath.org (Version 8 is due in December 2021)</t>
  </si>
  <si>
    <t>Column1</t>
  </si>
  <si>
    <t xml:space="preserve">excludes surgeries not medically necessary but does not state which those are in their plan. Specifically excludes nothing, specifically includes Penectomy, Orchiectomy, Mastectomy, Nipple/ areola reconstruction related to mastectomy, Salpingo- oophorectomy , Vaginectomy , Colpectomy , Hysterectomy
*Medical Policy would take control here. It  indicates full bottom surgeries, surgery prep electrolysis, voice therapy, breast augmentation, voice modification surgery for mtf </t>
  </si>
  <si>
    <t>Medical Policy for info only and can be found on BCBSM website and found here: https://www.bcbsm.com/content/mprApp/mprSearch.html</t>
  </si>
  <si>
    <t>maybe*</t>
  </si>
  <si>
    <t>Breast Augmentation specifically covered in brochure. Everything with an * is mentioned in the medically policy as cosmetic, but these surgeries can be considered medically necessary depending on the unique clinical situation of a given patient’s condition</t>
  </si>
  <si>
    <t xml:space="preserve">Call 877-269-2134 for further information. the exclusions are not 100% excluded, but will require "justification of medical necessity for treatment of the member’s gender dysphoria is provided and prior authorization is received" It may be possible to receive FFS, electrolysis/hair removal/ hair transplant, chin masculinization, tracheal shave, voice modification surgery, etc. </t>
  </si>
  <si>
    <t>Medical Policy for info only. Everything else specifically excluded. Can fetch updated medical policy info if link breaks here https://www.deancare.com/providers/medical-management
and then click on Medical Policies and search by keyword</t>
  </si>
  <si>
    <t xml:space="preserve">To find the gender affirming benefits look in Section 5(b) for surgeriesand 5(f) for hormones of the plan brochure and/or word search for "gender" or "dysphoria" and it will pop up after 5-10 clicks. </t>
  </si>
  <si>
    <t>useful link for LGBTQIA+ care and providers 
https://ghcscw.com/health-care/lgbtq
Medical Policy not found, but uses "limited to" to mean that it excludes everything else</t>
  </si>
  <si>
    <t>no*</t>
  </si>
  <si>
    <t xml:space="preserve">see section 10 page 79 for medical necessity. Soft no, there is a cosmetic surgery exclusion, but this would be based on their medical policy which I couldn't locate. </t>
  </si>
  <si>
    <t xml:space="preserve">Voice Modification Therapy/ Surgery </t>
  </si>
  <si>
    <t>covers "Gender confirmation surgery that meets medical coverage criteria". See Medical Policy and definition of Medical Necessity on Section 10 page 85</t>
  </si>
  <si>
    <t>gluteal*</t>
  </si>
  <si>
    <t>Breast augmentation may be specifically covered with 24 months HRT.  With the specific exclusion of fertility preservation and reversal of gender affirming services, all other procedure/services are subject to medical necessity. *according to medical policy</t>
  </si>
  <si>
    <t>Mastectomy (trial of HRT not pre-requisite). For some reason excludes breast reduction mammoplasty but covers mastectomy 
*in accordance with Medical Policy. This is a **soft** yes. When a plan specifically excludes other more common covered procedures, the liklihood these are covered go way down</t>
  </si>
  <si>
    <t xml:space="preserve">excludes "Breast augmentation other than when performed as part of the initial gender reassignment surgery". Generally this means they can cover it once but not a revision or a subsequent one in 10-15 years </t>
  </si>
  <si>
    <t>KP inclusive for a gender transition towards a feminization, it is baseline for masculinization</t>
  </si>
  <si>
    <t>Care covered through medical policy, so it is important to check for yearly updates. Rhinoplasty, blepharoplasty, but their medical policy says they aren't covered for a gender transition. It may be possible to get them covered</t>
  </si>
  <si>
    <t>Brochure has weird language. Specifically mentions clitoroplasty and vaginoplasty for intersex, but only says "creation of artificial vagina" for presumably mtf. This doesn't seem appropriate. This could be a baseline plan but the language is pretty bad</t>
  </si>
  <si>
    <t>Medical Policy listed for info only, brochure takes precedence
May not cover the robotic peritoneal pull-through vaginoplasty since it specifies penile inversion vaginoplasty</t>
  </si>
  <si>
    <t>This plan coverage is strange. Specifically excludes gender affirming care not specifically listed [below] and they do only specifically list bilateral mastectomy, vaginectomy, urethroplasty, scrotoplasty, penectomy, vaginoplasty, labiaplasty and clitoroplasty. 
The Coverage [Medical] policy should be the same as the other GEHA plans with the same state exceptions but not positive. Benefit plan takes precedence. Similar to BCBS except for the 24 months gender identity  is not required</t>
  </si>
  <si>
    <t>The plan brochure language has the same problematic language as GEHA indemnity but adds augmentation mammoplasty
*Contact UnitedHealthcare Choice Plus at 877.585.9643 for the Coverage Policy if the patient lives in Delaware, Florida, Louisiana, Maryland, North Carolina, Oklahoma, Texas, Virginia, Washington D.C., West Virginia or Wisconsin</t>
  </si>
  <si>
    <t>The plan brochure language has the same problematic language as GEHA indemnity but adds augmentation mammoplasty 
*Contact UnitedHealthcare Choice Plus at 877.585.9643 for the Coverage Policy if the patient lives in Delaware, Florida, Louisiana, Maryland, North Carolina, Oklahoma, Texas, Virginia, Washington D.C., West Virginia or Wisconsin</t>
  </si>
  <si>
    <t>"gender dysphoria not a symptom of another mental disorder" and must cause clinical distress in [a major life activity]</t>
  </si>
  <si>
    <t>Does not specifically exclude anything. Covers bottom surgeries and ftm top surgery only. Very Gatekeepy, evaluations required if you're "trans enough". 18 years or older for referral. New gender identity must be present for at least 24 months. Gender dysphoria present and causes issues in life or work, 12 months "RLE". Requires you to see a PhD psychiatrist/psychologist for 12 continuous months. Subject to Medical Policy which could not be located</t>
  </si>
  <si>
    <t>This will help with your out of pocket expenses (copays, some uncovered benefits by insurance but are covered by FSA). Transitioning is expensive and it can be likely you can max it out (currently $2750) and use all that money in one year even if you are single with no dependents. You need to actively opt-in each year. There is a small amount of carryover allowed. ($550)</t>
  </si>
  <si>
    <t>FSAFEDS</t>
  </si>
  <si>
    <t>You may obtain an unofficial badge with updated photo and name for display purposes for use in agency Facilities only at the start of submitting an application for your legal name change. We acknowledge a limitation that some people may not be able to do this due to personal reasons they cannot be out to everyone</t>
  </si>
  <si>
    <t>PFLAG</t>
  </si>
  <si>
    <t>they have local chapters and support networks for those who are family members of a person transitioning and LGB+</t>
  </si>
  <si>
    <t>GLAAD</t>
  </si>
  <si>
    <t>LGBTQIA2S+ advocacy group</t>
  </si>
  <si>
    <t xml:space="preserve">As of 10/26/2021, all plans include HRT, almost all include bottom surgery (aka GRS, GCS), and ftm top surgery (chest masculinization/bi-lateral mastectomy) exceptions will be noted the "Note" column. Any plan that falls under this baseline will have a shade of red as described in the plan information tabs. </t>
  </si>
  <si>
    <t>if a benefit is covered by a plan but is not listed in a column please add a colum both tabs</t>
  </si>
  <si>
    <t>Input "yes" if the service is explicitly covered in the brochure. Input "no" if the service is explicitly not covered (language would include "limited to", or under exclusions say "anything not listed above" or name the specific exclusions). Input "?" if it's neither explicitly covered nor explicitly excluded. Note to those considering a plan with "?" that need that service, call a benefits representative and ask them about their policy, naming that service if needed. You also can check the medical policies in addition. If there is a yes* or no*, check the notes as there is useful information about them (e.g., likely covered through medical policy)</t>
  </si>
  <si>
    <t>?*</t>
  </si>
  <si>
    <t xml:space="preserve">Look to the "Plan Information" tabs to aid in deciding which plan may best suit your needs. Only benefits were analyzed, the premiums were not. If plans in your state are not sufficient for your needs consider applying to a region/HQ (or another agency/company) where the benefits may be better. If you are comfortable, express this concern to your management. </t>
  </si>
  <si>
    <t xml:space="preserve">The plans available to you will be likely all the national plans and the plans where your state is listed. On "State Plan Information" tab go over to the far right column where states are listed and select the two letter abbreviation for your state as well as "All states" to quickly analyze which plans are best for you. The colors are coded for the plans that have the most specifically included and/or least specifically excluded benefits. Thus, it is possible that there will be plans that are cover additional trans feminine surgeries but do not cover additional trans masculine surgeries above baseline. </t>
  </si>
  <si>
    <t xml:space="preserve">The Medical Policies are provided for information only generally. When they contradict, the plan brochure supersedes. If the plan brochure is silient on a service AND the medical policy says it's covered, then it should be covered, likely subject to medical necessity and preauthorization.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</si>
</sst>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9">
    <font>
      <sz val="11"/>
      <color theme="1"/>
      <name val="Calibri"/>
      <family val="2"/>
      <scheme val="minor"/>
    </font>
    <font>
      <b/>
      <sz val="11"/>
      <color theme="1"/>
      <name val="Calibri"/>
      <family val="2"/>
      <scheme val="minor"/>
    </font>
    <font>
      <b/>
      <sz val="16"/>
      <color theme="1"/>
      <name val="Calibri"/>
      <family val="2"/>
      <scheme val="minor"/>
    </font>
    <font>
      <b/>
      <sz val="13"/>
      <color theme="1"/>
      <name val="Calibri"/>
      <family val="2"/>
      <scheme val="minor"/>
    </font>
    <font>
      <u/>
      <sz val="11"/>
      <color theme="10"/>
      <name val="Calibri"/>
      <family val="2"/>
      <scheme val="minor"/>
    </font>
    <font>
      <sz val="7"/>
      <color rgb="FF000000"/>
      <name val="Times New Roman"/>
      <family val="1"/>
    </font>
    <font>
      <sz val="11"/>
      <color rgb="FF000000"/>
      <name val="Helvetica Neue"/>
      <family val="2"/>
    </font>
    <font>
      <u/>
      <sz val="11"/>
      <color rgb="FF000000"/>
      <name val="Helvetica Neue"/>
      <family val="2"/>
    </font>
    <font>
      <sz val="11"/>
      <color rgb="FF000000"/>
      <name val="Calibri"/>
      <family val="2"/>
    </font>
    <font>
      <b/>
      <sz val="14"/>
      <color theme="1"/>
      <name val="Calibri"/>
      <family val="2"/>
      <scheme val="minor"/>
    </font>
    <font>
      <b/>
      <sz val="11"/>
      <color rgb="FF000000"/>
      <name val="Calibri"/>
      <family val="2"/>
    </font>
    <font>
      <sz val="11"/>
      <color theme="0"/>
      <name val="Calibri"/>
      <family val="2"/>
      <scheme val="minor"/>
    </font>
    <font>
      <sz val="10"/>
      <color rgb="FF000000"/>
      <name val="Tahoma"/>
      <family val="2"/>
    </font>
    <font>
      <b/>
      <sz val="10"/>
      <color rgb="FF000000"/>
      <name val="Tahoma"/>
      <family val="2"/>
    </font>
    <font>
      <sz val="11"/>
      <color rgb="FF000000"/>
      <name val="Calibri"/>
      <family val="2"/>
    </font>
    <font>
      <sz val="14"/>
      <color theme="1"/>
      <name val="Calibri"/>
      <family val="2"/>
      <scheme val="minor"/>
    </font>
    <font>
      <sz val="16"/>
      <color theme="1"/>
      <name val="Calibri"/>
      <family val="2"/>
      <scheme val="minor"/>
    </font>
    <font>
      <sz val="16"/>
      <color theme="0"/>
      <name val="Calibri"/>
      <family val="2"/>
      <scheme val="minor"/>
    </font>
    <font>
      <b/>
      <u/>
      <sz val="16"/>
      <color theme="10"/>
      <name val="Calibri"/>
      <family val="2"/>
      <scheme val="minor"/>
    </font>
  </fonts>
  <fills count="14">
    <fill>
      <patternFill patternType="none"/>
    </fill>
    <fill>
      <patternFill patternType="gray125"/>
    </fill>
    <fill>
      <patternFill patternType="solid">
        <fgColor rgb="FFBFBFBF"/>
        <bgColor indexed="64"/>
      </patternFill>
    </fill>
    <fill>
      <patternFill patternType="solid">
        <fgColor rgb="FFA9D08E"/>
        <bgColor indexed="64"/>
      </patternFill>
    </fill>
    <fill>
      <patternFill patternType="solid">
        <fgColor rgb="FFFFE699"/>
        <bgColor indexed="64"/>
      </patternFill>
    </fill>
    <fill>
      <patternFill patternType="solid">
        <fgColor rgb="FFF8CBAD"/>
        <bgColor indexed="64"/>
      </patternFill>
    </fill>
    <fill>
      <patternFill patternType="solid">
        <fgColor rgb="FFE2EFDA"/>
        <bgColor indexed="64"/>
      </patternFill>
    </fill>
    <fill>
      <patternFill patternType="solid">
        <fgColor rgb="FFBDD7EE"/>
        <bgColor indexed="64"/>
      </patternFill>
    </fill>
    <fill>
      <patternFill patternType="solid">
        <fgColor rgb="FFB4C6E7"/>
        <bgColor indexed="64"/>
      </patternFill>
    </fill>
    <fill>
      <patternFill patternType="solid">
        <fgColor rgb="FF548235"/>
        <bgColor indexed="64"/>
      </patternFill>
    </fill>
    <fill>
      <patternFill patternType="solid">
        <fgColor theme="5"/>
      </patternFill>
    </fill>
    <fill>
      <patternFill patternType="solid">
        <fgColor rgb="FFF58A7F"/>
        <bgColor indexed="64"/>
      </patternFill>
    </fill>
    <fill>
      <patternFill patternType="solid">
        <fgColor theme="0" tint="-0.34998626667073579"/>
        <bgColor indexed="64"/>
      </patternFill>
    </fill>
    <fill>
      <patternFill patternType="solid">
        <fgColor rgb="FFFF0000"/>
        <bgColor indexed="64"/>
      </patternFill>
    </fill>
  </fills>
  <borders count="6">
    <border>
      <left/>
      <right/>
      <top/>
      <bottom/>
      <diagonal/>
    </border>
    <border>
      <left style="medium">
        <color rgb="FF000000"/>
      </left>
      <right style="medium">
        <color rgb="FF000000"/>
      </right>
      <top style="medium">
        <color rgb="FF000000"/>
      </top>
      <bottom style="medium">
        <color rgb="FF000000"/>
      </bottom>
      <diagonal/>
    </border>
    <border>
      <left/>
      <right/>
      <top style="thin">
        <color theme="1"/>
      </top>
      <bottom style="thin">
        <color theme="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4" fillId="0" borderId="0" applyNumberFormat="0" applyFill="0" applyBorder="0" applyAlignment="0" applyProtection="0"/>
    <xf numFmtId="0" fontId="11" fillId="10" borderId="0" applyNumberFormat="0" applyBorder="0" applyAlignment="0" applyProtection="0"/>
  </cellStyleXfs>
  <cellXfs count="78">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164" fontId="0" fillId="0" borderId="0" xfId="0" applyNumberFormat="1"/>
    <xf numFmtId="0" fontId="3" fillId="0" borderId="0" xfId="0" applyFont="1" applyAlignment="1">
      <alignment wrapText="1"/>
    </xf>
    <xf numFmtId="0" fontId="0" fillId="4" borderId="0" xfId="0" applyFill="1"/>
    <xf numFmtId="0" fontId="0" fillId="5" borderId="0" xfId="0" applyFill="1"/>
    <xf numFmtId="0" fontId="0" fillId="6" borderId="0" xfId="0" applyFill="1"/>
    <xf numFmtId="0" fontId="6" fillId="0" borderId="0" xfId="0" applyFont="1" applyBorder="1" applyAlignment="1">
      <alignment wrapText="1"/>
    </xf>
    <xf numFmtId="0" fontId="4" fillId="0" borderId="0" xfId="1" applyBorder="1" applyAlignment="1">
      <alignment wrapText="1"/>
    </xf>
    <xf numFmtId="0" fontId="2" fillId="0" borderId="0" xfId="0" applyFont="1" applyAlignment="1">
      <alignment wrapText="1"/>
    </xf>
    <xf numFmtId="0" fontId="10" fillId="0" borderId="0" xfId="0" applyFont="1" applyAlignment="1">
      <alignment horizontal="left" wrapText="1"/>
    </xf>
    <xf numFmtId="0" fontId="8" fillId="0" borderId="0" xfId="0" applyFont="1" applyAlignment="1">
      <alignment horizontal="left" wrapText="1" indent="2"/>
    </xf>
    <xf numFmtId="0" fontId="9" fillId="0" borderId="0" xfId="0" applyFont="1"/>
    <xf numFmtId="0" fontId="1" fillId="0" borderId="1" xfId="0" applyFont="1" applyBorder="1" applyAlignment="1">
      <alignment horizontal="center" wrapText="1"/>
    </xf>
    <xf numFmtId="0" fontId="0" fillId="8" borderId="0" xfId="0" applyFill="1"/>
    <xf numFmtId="0" fontId="0" fillId="3" borderId="0" xfId="0" applyFill="1"/>
    <xf numFmtId="0" fontId="4" fillId="0" borderId="0" xfId="1" applyAlignment="1">
      <alignment wrapText="1"/>
    </xf>
    <xf numFmtId="0" fontId="0" fillId="9" borderId="0" xfId="0" applyFill="1"/>
    <xf numFmtId="0" fontId="4" fillId="0" borderId="0" xfId="1"/>
    <xf numFmtId="0" fontId="4" fillId="0" borderId="0" xfId="1" applyBorder="1" applyAlignment="1">
      <alignment horizontal="left" wrapText="1" indent="1"/>
    </xf>
    <xf numFmtId="0" fontId="3" fillId="0" borderId="0" xfId="0" applyFont="1" applyAlignment="1"/>
    <xf numFmtId="0" fontId="0" fillId="0" borderId="0" xfId="0" applyFill="1" applyAlignment="1">
      <alignment wrapText="1"/>
    </xf>
    <xf numFmtId="0" fontId="0" fillId="12" borderId="0" xfId="0" applyFill="1"/>
    <xf numFmtId="0" fontId="0" fillId="0" borderId="0" xfId="0" applyFill="1" applyBorder="1" applyAlignment="1">
      <alignment wrapText="1"/>
    </xf>
    <xf numFmtId="0" fontId="0" fillId="0" borderId="0" xfId="0" applyAlignment="1">
      <alignment horizontal="center" wrapText="1"/>
    </xf>
    <xf numFmtId="0" fontId="0" fillId="0" borderId="0" xfId="0" applyAlignment="1">
      <alignment horizontal="left" wrapText="1"/>
    </xf>
    <xf numFmtId="0" fontId="3" fillId="0" borderId="0" xfId="0" applyFont="1" applyAlignment="1">
      <alignment horizontal="center"/>
    </xf>
    <xf numFmtId="0" fontId="4" fillId="0" borderId="0" xfId="1" applyAlignment="1">
      <alignment horizontal="center" wrapText="1"/>
    </xf>
    <xf numFmtId="0" fontId="14" fillId="0" borderId="0" xfId="0" applyFont="1"/>
    <xf numFmtId="0" fontId="14" fillId="0" borderId="0" xfId="0" applyFont="1" applyAlignment="1">
      <alignment wrapText="1"/>
    </xf>
    <xf numFmtId="0" fontId="0" fillId="0" borderId="0" xfId="0" applyAlignment="1">
      <alignment vertical="top" wrapText="1"/>
    </xf>
    <xf numFmtId="0" fontId="1" fillId="2" borderId="0" xfId="0" applyFont="1" applyFill="1" applyAlignment="1">
      <alignment horizontal="center"/>
    </xf>
    <xf numFmtId="0" fontId="3" fillId="0" borderId="0" xfId="0" applyFont="1" applyAlignment="1">
      <alignment horizontal="center"/>
    </xf>
    <xf numFmtId="0" fontId="0" fillId="13" borderId="0" xfId="0" applyFill="1"/>
    <xf numFmtId="0" fontId="0" fillId="0" borderId="0" xfId="0" applyFill="1" applyAlignment="1">
      <alignment vertical="center" wrapText="1"/>
    </xf>
    <xf numFmtId="0" fontId="1" fillId="0" borderId="2" xfId="0" applyFont="1" applyBorder="1" applyAlignment="1">
      <alignment wrapText="1"/>
    </xf>
    <xf numFmtId="0" fontId="1" fillId="0" borderId="0" xfId="0" applyFont="1" applyAlignment="1">
      <alignment horizontal="center" wrapText="1"/>
    </xf>
    <xf numFmtId="0" fontId="0" fillId="0" borderId="0" xfId="0" applyFont="1" applyAlignment="1">
      <alignment wrapText="1"/>
    </xf>
    <xf numFmtId="0" fontId="15" fillId="5" borderId="0" xfId="0" applyFont="1" applyFill="1"/>
    <xf numFmtId="0" fontId="15" fillId="4" borderId="0" xfId="0" applyFont="1" applyFill="1"/>
    <xf numFmtId="0" fontId="15" fillId="6" borderId="0" xfId="0" applyFont="1" applyFill="1"/>
    <xf numFmtId="0" fontId="15" fillId="6" borderId="0" xfId="0" applyFont="1" applyFill="1" applyAlignment="1">
      <alignment wrapText="1"/>
    </xf>
    <xf numFmtId="0" fontId="15" fillId="7" borderId="0" xfId="0" applyFont="1" applyFill="1"/>
    <xf numFmtId="0" fontId="9" fillId="2" borderId="0" xfId="0" applyFont="1" applyFill="1" applyAlignment="1">
      <alignment horizontal="center"/>
    </xf>
    <xf numFmtId="0" fontId="15" fillId="13" borderId="0" xfId="0" applyFont="1" applyFill="1"/>
    <xf numFmtId="0" fontId="15" fillId="0" borderId="0" xfId="0" applyFont="1"/>
    <xf numFmtId="164" fontId="15" fillId="0" borderId="0" xfId="0" applyNumberFormat="1" applyFont="1"/>
    <xf numFmtId="0" fontId="15" fillId="0" borderId="0" xfId="0" applyFont="1" applyAlignment="1">
      <alignment horizontal="center"/>
    </xf>
    <xf numFmtId="0" fontId="9" fillId="0" borderId="0" xfId="0" applyFont="1" applyAlignment="1">
      <alignment wrapText="1"/>
    </xf>
    <xf numFmtId="0" fontId="15" fillId="0" borderId="0" xfId="0" applyFont="1" applyAlignment="1"/>
    <xf numFmtId="0" fontId="15" fillId="0" borderId="0" xfId="0" applyFont="1" applyAlignment="1">
      <alignment horizontal="center" vertical="center"/>
    </xf>
    <xf numFmtId="0" fontId="15" fillId="0" borderId="0" xfId="0" applyFont="1" applyAlignment="1">
      <alignment horizontal="left"/>
    </xf>
    <xf numFmtId="0" fontId="16" fillId="0" borderId="0" xfId="0" applyFont="1"/>
    <xf numFmtId="0" fontId="2" fillId="0" borderId="0" xfId="0" applyFont="1" applyAlignment="1"/>
    <xf numFmtId="0" fontId="16" fillId="0" borderId="0" xfId="0" applyFont="1" applyAlignment="1">
      <alignment wrapText="1"/>
    </xf>
    <xf numFmtId="0" fontId="17" fillId="11" borderId="0" xfId="2" applyFont="1" applyFill="1" applyAlignment="1">
      <alignment wrapText="1"/>
    </xf>
    <xf numFmtId="0" fontId="16" fillId="13" borderId="0" xfId="0" applyFont="1" applyFill="1" applyAlignment="1">
      <alignment wrapText="1"/>
    </xf>
    <xf numFmtId="0" fontId="16" fillId="5" borderId="0" xfId="0" applyFont="1" applyFill="1" applyAlignment="1">
      <alignment wrapText="1"/>
    </xf>
    <xf numFmtId="0" fontId="16" fillId="4" borderId="0" xfId="0" applyFont="1" applyFill="1" applyAlignment="1">
      <alignment wrapText="1"/>
    </xf>
    <xf numFmtId="0" fontId="16" fillId="8" borderId="0" xfId="0" applyFont="1" applyFill="1" applyAlignment="1">
      <alignment wrapText="1"/>
    </xf>
    <xf numFmtId="0" fontId="16" fillId="6" borderId="0" xfId="0" applyFont="1" applyFill="1" applyAlignment="1">
      <alignment wrapText="1"/>
    </xf>
    <xf numFmtId="0" fontId="16" fillId="3" borderId="0" xfId="0" applyFont="1" applyFill="1" applyAlignment="1">
      <alignment wrapText="1"/>
    </xf>
    <xf numFmtId="0" fontId="16" fillId="9" borderId="0" xfId="0" applyFont="1" applyFill="1" applyAlignment="1">
      <alignment wrapText="1"/>
    </xf>
    <xf numFmtId="0" fontId="18" fillId="0" borderId="3" xfId="1" applyFont="1" applyBorder="1" applyAlignment="1">
      <alignment wrapText="1"/>
    </xf>
    <xf numFmtId="0" fontId="18" fillId="0" borderId="0" xfId="1" applyFont="1" applyAlignment="1">
      <alignment wrapText="1"/>
    </xf>
    <xf numFmtId="0" fontId="17" fillId="13" borderId="0" xfId="0" applyFont="1" applyFill="1" applyAlignment="1">
      <alignment wrapText="1"/>
    </xf>
    <xf numFmtId="0" fontId="17" fillId="9" borderId="0" xfId="0" applyFont="1" applyFill="1" applyAlignment="1">
      <alignment wrapText="1"/>
    </xf>
    <xf numFmtId="0" fontId="0" fillId="0" borderId="0" xfId="0" applyAlignment="1">
      <alignment horizontal="center" wrapText="1"/>
    </xf>
    <xf numFmtId="0" fontId="0" fillId="0" borderId="0" xfId="0" applyAlignment="1">
      <alignment horizontal="left" wrapText="1"/>
    </xf>
    <xf numFmtId="0" fontId="2" fillId="0" borderId="0" xfId="0" applyFont="1" applyAlignment="1">
      <alignment horizontal="center"/>
    </xf>
    <xf numFmtId="0" fontId="3" fillId="0" borderId="0" xfId="0" applyFont="1" applyAlignment="1">
      <alignment horizontal="center"/>
    </xf>
    <xf numFmtId="0" fontId="0" fillId="0" borderId="0" xfId="0" applyFont="1" applyAlignment="1">
      <alignment horizontal="left" wrapText="1"/>
    </xf>
    <xf numFmtId="0" fontId="0" fillId="0" borderId="0" xfId="0" applyAlignment="1">
      <alignment horizontal="left" vertical="center" wrapText="1"/>
    </xf>
    <xf numFmtId="0" fontId="9" fillId="0" borderId="4" xfId="0" applyFont="1" applyBorder="1" applyAlignment="1">
      <alignment horizontal="center"/>
    </xf>
    <xf numFmtId="0" fontId="9" fillId="0" borderId="5" xfId="0" applyFont="1" applyBorder="1" applyAlignment="1">
      <alignment horizontal="center"/>
    </xf>
    <xf numFmtId="0" fontId="0" fillId="0" borderId="0" xfId="0" applyAlignment="1">
      <alignment horizontal="center" vertical="center" wrapText="1"/>
    </xf>
  </cellXfs>
  <cellStyles count="3">
    <cellStyle name="Accent2" xfId="2" builtinId="33"/>
    <cellStyle name="Hyperlink" xfId="1" builtinId="8"/>
    <cellStyle name="Normal" xfId="0" builtinId="0"/>
  </cellStyles>
  <dxfs count="34">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4" formatCode="[$-409]mmm\-yy;@"/>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alignment horizontal="general" vertical="bottom" textRotation="0" wrapText="1" indent="0" justifyLastLine="0" shrinkToFit="0" readingOrder="0"/>
    </dxf>
    <dxf>
      <font>
        <strike val="0"/>
        <outline val="0"/>
        <shadow val="0"/>
        <vertAlign val="baseline"/>
        <sz val="16"/>
        <name val="Calibri"/>
        <family val="2"/>
        <scheme val="minor"/>
      </font>
      <fill>
        <patternFill patternType="solid">
          <fgColor indexed="64"/>
          <bgColor rgb="FFF58A7F"/>
        </patternFill>
      </fill>
      <alignment horizontal="general" vertical="bottom" textRotation="0" wrapText="1" indent="0" justifyLastLine="0" shrinkToFit="0" readingOrder="0"/>
    </dxf>
    <dxf>
      <font>
        <b/>
        <i val="0"/>
        <strike val="0"/>
        <condense val="0"/>
        <extend val="0"/>
        <outline val="0"/>
        <shadow val="0"/>
        <u val="none"/>
        <vertAlign val="baseline"/>
        <sz val="14"/>
        <color theme="1"/>
        <name val="Calibri"/>
        <family val="2"/>
        <scheme val="minor"/>
      </font>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4" formatCode="[$-409]mmm\-yy;@"/>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s>
  <tableStyles count="0" defaultTableStyle="TableStyleMedium2" defaultPivotStyle="PivotStyleMedium9"/>
  <colors>
    <mruColors>
      <color rgb="FFFF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Cushing, Skylar" id="{AC5E3418-3B42-4D11-9329-585CDC7DE6E0}" userId="S::EJC3@nrc.gov::8037012f-e897-41cd-9473-8e3e57593572" providerId="AD"/>
  <person displayName="Cushing, Skylar" id="{79296F80-D458-447D-84C3-D5180F3E1198}" userId="S::ejc3@nrc.gov::8037012f-e897-41cd-9473-8e3e5759357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ED62A62-F4AB-44EA-A391-73DB223DA268}" name="Table4" displayName="Table4" ref="A12:R27" totalsRowShown="0">
  <autoFilter ref="A12:R27" xr:uid="{3FBE7075-7EEC-402E-958A-424FA66E9015}"/>
  <tableColumns count="18">
    <tableColumn id="1" xr3:uid="{B19302CD-4545-42C4-9E45-D39AF3822D9B}" name="Plan Name (codes)" dataDxfId="33"/>
    <tableColumn id="2" xr3:uid="{A6F2119F-75CC-4673-A81F-3223C18EC713}" name="Brochure" dataCellStyle="Hyperlink"/>
    <tableColumn id="3" xr3:uid="{AB90D815-90FA-49B8-B676-ED3B382FC635}" name="Medical Policy"/>
    <tableColumn id="4" xr3:uid="{57D377B2-AE0E-44D1-8D32-2541D9CF22A7}" name="Breast Augmentation" dataDxfId="32"/>
    <tableColumn id="5" xr3:uid="{57C8D4D6-504D-4D51-859C-77B5EB3A791B}" name="Facial Feminization " dataDxfId="31"/>
    <tableColumn id="6" xr3:uid="{38D8BB78-2A0D-4165-9216-A9D74A1127CC}" name="Tracheal Shave" dataDxfId="30"/>
    <tableColumn id="7" xr3:uid="{141ED196-67AD-44E9-96DA-6D7BF2F9A78E}" name="Facial Hair Removal " dataDxfId="29"/>
    <tableColumn id="8" xr3:uid="{E8C7DB8B-751A-4075-B7AA-9AC2916DCD66}" name="Body Hair Removal " dataDxfId="28"/>
    <tableColumn id="9" xr3:uid="{6DFB45F5-E96C-4768-9BE2-18495E8FE85C}" name="Hip Augmentation" dataDxfId="27"/>
    <tableColumn id="10" xr3:uid="{9A6CD813-5AA3-4A01-987E-8CBD6CAB81F6}" name="Shoulder reduction" dataDxfId="26"/>
    <tableColumn id="11" xr3:uid="{DBA386BB-ACF7-4910-B1E0-4CE388FB91F3}" name="Voice Modification Therapy/ Surgery " dataDxfId="25"/>
    <tableColumn id="12" xr3:uid="{F0867027-C2F3-40CE-BC5E-1207A5471BAC}" name="Facial Masculinization" dataDxfId="24"/>
    <tableColumn id="13" xr3:uid="{B4AB2E4A-4C2C-4090-ADCC-2DAD7D1BE53F}" name="Calf Implants" dataDxfId="23"/>
    <tableColumn id="14" xr3:uid="{6298EDB7-D072-4C66-A1FE-6057B580134E}" name="Pectoral Implants" dataDxfId="22"/>
    <tableColumn id="15" xr3:uid="{400F3422-B168-40C7-9BCC-26A8C2259245}" name="Lip Reduction" dataDxfId="21"/>
    <tableColumn id="16" xr3:uid="{9BEBFD73-F9DF-4B1B-8C8E-CF4B7364C329}" name="Column1" dataDxfId="20"/>
    <tableColumn id="17" xr3:uid="{A3F9A0DF-0F0F-4841-A967-7722CF98D36A}" name="Date Updated (month/year)" dataDxfId="19"/>
    <tableColumn id="18" xr3:uid="{14839C18-EE00-4EA8-A08B-62EFD6C16FF2}" name="NOTES"/>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6565096-E7EC-4D68-BC70-9C01BFD0BDD3}" name="Table3" displayName="Table3" ref="A15:S91" totalsRowShown="0" headerRowDxfId="18">
  <autoFilter ref="A15:S91" xr:uid="{4B6C0646-95A4-4AF1-A2E4-AFAAAE6DF1D8}"/>
  <tableColumns count="19">
    <tableColumn id="1" xr3:uid="{9CBA2340-B682-4058-B6AE-90F2D109432E}" name="Plan Name" dataDxfId="17" dataCellStyle="Accent2"/>
    <tableColumn id="2" xr3:uid="{DA39E933-4A76-4289-B108-97EA2AB4FA00}" name="Plan PDF" dataCellStyle="Hyperlink"/>
    <tableColumn id="3" xr3:uid="{05140533-5CD1-41A1-A40D-F2CE445DB4CB}" name="Medical Policy" dataDxfId="16" dataCellStyle="Hyperlink"/>
    <tableColumn id="4" xr3:uid="{F747D458-E2C8-4902-A90E-BADA890B4F9F}" name="Breast Augmentation" dataDxfId="15"/>
    <tableColumn id="5" xr3:uid="{4DE35956-86EF-4E4D-98D8-C78EF727F586}" name="Facial Feminization " dataDxfId="14"/>
    <tableColumn id="6" xr3:uid="{F160C469-8269-41DB-BD62-479BC2BC940F}" name="Tracheal Shave" dataDxfId="13"/>
    <tableColumn id="7" xr3:uid="{34D06F9F-DB14-4C31-9324-8E58BD4FB558}" name="Facial Hair Removal " dataDxfId="12"/>
    <tableColumn id="8" xr3:uid="{8C2D16F4-4D4B-4DFB-B0B8-C3A2B610EBA3}" name="Body Hair Removal " dataDxfId="11"/>
    <tableColumn id="9" xr3:uid="{5E3099F2-49F6-4A90-A81B-E923235DFD51}" name="Hip Augmentation" dataDxfId="10"/>
    <tableColumn id="10" xr3:uid="{1BE6AE34-B0C7-4A32-9231-B68AACF5838B}" name="Shoulder reduction" dataDxfId="9"/>
    <tableColumn id="11" xr3:uid="{A599E9D4-7A63-45C3-B228-43A6BEDC41B1}" name="Voice Modification Therapy/ Surgery " dataDxfId="8"/>
    <tableColumn id="12" xr3:uid="{DF0C4930-8600-42E4-B5B9-6D587E1675C7}" name="Facial Masculinization" dataDxfId="7"/>
    <tableColumn id="13" xr3:uid="{1B3E418B-E3F8-486C-AE11-CE7BFC55E710}" name="Calf Implants" dataDxfId="6"/>
    <tableColumn id="14" xr3:uid="{50121EC8-62D5-4725-98E2-B11C1AA1D324}" name="Pectoral Implants" dataDxfId="5"/>
    <tableColumn id="15" xr3:uid="{1AABDC66-FD74-400C-AC0E-2CAC4722EDBD}" name="Lip Reduction" dataDxfId="4"/>
    <tableColumn id="16" xr3:uid="{569AA60F-A0CB-4DEE-806F-079E6DADD041}" name="Column1" dataDxfId="3"/>
    <tableColumn id="17" xr3:uid="{FDCF2B65-5C91-4000-9024-E73281659716}" name="Date Updated (month/year)" dataDxfId="2"/>
    <tableColumn id="18" xr3:uid="{E69A0E91-A512-4F31-8CD8-1E5736AB0C4E}" name="NOTES" dataDxfId="1"/>
    <tableColumn id="19" xr3:uid="{CC9A1357-DCBB-4083-8F54-4D29DBE34FD4}" name="Stat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0" dT="2021-10-27T18:22:11.92" personId="{79296F80-D458-447D-84C3-D5180F3E1198}" id="{99F7EF93-819E-48D7-83ED-F13383F22E4F}">
    <text>maybe eventually/someone with better excel skills can actually just have a tag for where the specific plan is located for the state-specific plans. When the same plan (recognized by plan code) is entered a check could be done and reconcile it against previous entries prompting them to check the old entry benefits. Also if its a new state, it will add it as a tag to that plan. Then any user can filter by state which will show them the national plans and the plans for their region
This would be helpful because I combined plan types in codes that I noticed that *currently* have the same benefits on paper. However that could change next year and would be messier to update</text>
  </threadedComment>
</ThreadedComments>
</file>

<file path=xl/threadedComments/threadedComment2.xml><?xml version="1.0" encoding="utf-8"?>
<ThreadedComments xmlns="http://schemas.microsoft.com/office/spreadsheetml/2018/threadedcomments" xmlns:x="http://schemas.openxmlformats.org/spreadsheetml/2006/main">
  <threadedComment ref="A40" dT="2021-11-17T02:38:25.36" personId="{AC5E3418-3B42-4D11-9329-585CDC7DE6E0}" id="{1C3EBA54-7ACF-4F87-8CD1-ECB69FFC700C}">
    <text>I would upgrade this to Baseline+ if it were embued confidence that it actual covers the things in the medical policy since in the FEHB plan it doesn't include them. Talk to a benefits representative before choosing this policy to ensure the medical policy applies to the FEHB and that they will cover it.</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pm.gov/healthcare-insurance/healthcare/plan-information/plan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fsafeds.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opm.gov/healthcare-insurance/healthcare/plan-information/plan-codes/2022/brochures/71-009.pdf" TargetMode="External"/><Relationship Id="rId13" Type="http://schemas.openxmlformats.org/officeDocument/2006/relationships/hyperlink" Target="https://www.opm.gov/healthcare-insurance/healthcare/plan-information/plan-codes/2022/brochures/72-005.pdf" TargetMode="External"/><Relationship Id="rId18" Type="http://schemas.openxmlformats.org/officeDocument/2006/relationships/hyperlink" Target="https://www.geha.com/~/media/Files/Documents/Health-Documents/coverage-policies/Gender-Reassignment.pdf" TargetMode="External"/><Relationship Id="rId3" Type="http://schemas.openxmlformats.org/officeDocument/2006/relationships/hyperlink" Target="https://www.opm.gov/healthcare-insurance/healthcare/plan-information/plan-codes/2022/brochures/71-018.pdf" TargetMode="External"/><Relationship Id="rId21" Type="http://schemas.openxmlformats.org/officeDocument/2006/relationships/printerSettings" Target="../printerSettings/printerSettings3.bin"/><Relationship Id="rId7" Type="http://schemas.openxmlformats.org/officeDocument/2006/relationships/hyperlink" Target="https://www.opm.gov/healthcare-insurance/healthcare/plan-information/plan-codes/2022/brochures/71-014.pdf" TargetMode="External"/><Relationship Id="rId12" Type="http://schemas.openxmlformats.org/officeDocument/2006/relationships/hyperlink" Target="https://www.opm.gov/healthcare-insurance/healthcare/plan-information/plan-codes/2022/brochures/71-004.pdf" TargetMode="External"/><Relationship Id="rId17" Type="http://schemas.openxmlformats.org/officeDocument/2006/relationships/hyperlink" Target="https://www.geha.com/~/media/Files/Documents/Health-Documents/coverage-policies/Gender-Reassignment.pdf" TargetMode="External"/><Relationship Id="rId25" Type="http://schemas.microsoft.com/office/2017/10/relationships/threadedComment" Target="../threadedComments/threadedComment1.xml"/><Relationship Id="rId2" Type="http://schemas.openxmlformats.org/officeDocument/2006/relationships/hyperlink" Target="https://www.fepblue.org/policies" TargetMode="External"/><Relationship Id="rId16" Type="http://schemas.openxmlformats.org/officeDocument/2006/relationships/hyperlink" Target="https://www.opm.gov/healthcare-insurance/healthcare/plan-information/plan-codes/2022/brochures/72-004.pdf" TargetMode="External"/><Relationship Id="rId20" Type="http://schemas.openxmlformats.org/officeDocument/2006/relationships/hyperlink" Target="https://transhealthproject.org/resources/health-insurance-medical-policies/aetna-gender-reassignment-surgery/gender-dysphoria-gender-reassignment/" TargetMode="External"/><Relationship Id="rId1" Type="http://schemas.openxmlformats.org/officeDocument/2006/relationships/hyperlink" Target="https://www.fepblue.org/policies" TargetMode="External"/><Relationship Id="rId6" Type="http://schemas.openxmlformats.org/officeDocument/2006/relationships/hyperlink" Target="https://www.opm.gov/healthcare-insurance/healthcare/plan-information/plan-codes/2022/brochures/71-006.pdf" TargetMode="External"/><Relationship Id="rId11" Type="http://schemas.openxmlformats.org/officeDocument/2006/relationships/hyperlink" Target="https://www.opm.gov/healthcare-insurance/healthcare/plan-information/plan-codes/2022/brochures/71-015.pdf" TargetMode="External"/><Relationship Id="rId24" Type="http://schemas.openxmlformats.org/officeDocument/2006/relationships/comments" Target="../comments1.xml"/><Relationship Id="rId5" Type="http://schemas.openxmlformats.org/officeDocument/2006/relationships/hyperlink" Target="https://www.opm.gov/healthcare-insurance/healthcare/plan-information/plan-codes/2022/brochures/71-017.pdf" TargetMode="External"/><Relationship Id="rId15" Type="http://schemas.openxmlformats.org/officeDocument/2006/relationships/hyperlink" Target="https://www.opm.gov/healthcare-insurance/healthcare/plan-information/plan-codes/2022/brochures/72-007.pdf" TargetMode="External"/><Relationship Id="rId23" Type="http://schemas.openxmlformats.org/officeDocument/2006/relationships/table" Target="../tables/table1.xml"/><Relationship Id="rId10" Type="http://schemas.openxmlformats.org/officeDocument/2006/relationships/hyperlink" Target="https://www.opm.gov/healthcare-insurance/healthcare/plan-information/plan-codes/2022/brochures/71-016.pdf" TargetMode="External"/><Relationship Id="rId19" Type="http://schemas.openxmlformats.org/officeDocument/2006/relationships/hyperlink" Target="https://transhealthproject.org/resources/health-insurance-medical-policies/aetna-gender-reassignment-surgery/gender-dysphoria-gender-reassignment/" TargetMode="External"/><Relationship Id="rId4" Type="http://schemas.openxmlformats.org/officeDocument/2006/relationships/hyperlink" Target="https://www.opm.gov/healthcare-insurance/healthcare/plan-information/plan-codes/2022/brochures/71-005.pdf" TargetMode="External"/><Relationship Id="rId9" Type="http://schemas.openxmlformats.org/officeDocument/2006/relationships/hyperlink" Target="https://www.opm.gov/healthcare-insurance/healthcare/plan-information/plan-codes/2022/brochures/71-007.pdf" TargetMode="External"/><Relationship Id="rId14" Type="http://schemas.openxmlformats.org/officeDocument/2006/relationships/hyperlink" Target="https://www.opm.gov/healthcare-insurance/healthcare/plan-information/plan-codes/2022/brochures/72-001.pdf" TargetMode="External"/><Relationship Id="rId22"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hyperlink" Target="https://transhealthproject.org/resources/health-insurance-medical-policies/carefirst-bluecross-blueshield-gender-reassignment-services/gender-dysphoria-gender-reassignment/" TargetMode="External"/><Relationship Id="rId13" Type="http://schemas.openxmlformats.org/officeDocument/2006/relationships/hyperlink" Target="https://www.avmed.org/media/ngvka42z/gender-reassignment-surgery.pdf" TargetMode="External"/><Relationship Id="rId18" Type="http://schemas.openxmlformats.org/officeDocument/2006/relationships/hyperlink" Target="https://transhealthproject.org/resources/health-insurance-medical-policies/views/gender-dysphoria-gender-reassignment/" TargetMode="External"/><Relationship Id="rId26" Type="http://schemas.openxmlformats.org/officeDocument/2006/relationships/hyperlink" Target="https://transhealthproject.org/resources/health-insurance-medical-policies/anthem-blue-cross-blue-shield-sex-reassignment-surgery/gender-dysphoria-gender-reassignment/" TargetMode="External"/><Relationship Id="rId39" Type="http://schemas.openxmlformats.org/officeDocument/2006/relationships/hyperlink" Target="https://transhealthproject.org/resources/health-insurance-medical-policies/views/gender-dysphoria-gender-reassignment/" TargetMode="External"/><Relationship Id="rId3" Type="http://schemas.openxmlformats.org/officeDocument/2006/relationships/hyperlink" Target="https://transhealthproject.org/resources/health-insurance-medical-policies/views/gender-dysphoria-gender-reassignment/" TargetMode="External"/><Relationship Id="rId21" Type="http://schemas.openxmlformats.org/officeDocument/2006/relationships/hyperlink" Target="https://transhealthproject.org/resources/health-insurance-medical-policies/emblemhealth-new-york-gender-affirmingreassignment-surgery-new-york/gender-dysphoria-gender-reassignment/" TargetMode="External"/><Relationship Id="rId34" Type="http://schemas.openxmlformats.org/officeDocument/2006/relationships/hyperlink" Target="https://www.medmutual.com/For-Providers/Policies-and-Standards/CorporateMedicalPolicies/Gender-Affirming-Surgery.aspx" TargetMode="External"/><Relationship Id="rId42" Type="http://schemas.openxmlformats.org/officeDocument/2006/relationships/vmlDrawing" Target="../drawings/vmlDrawing2.vml"/><Relationship Id="rId7" Type="http://schemas.openxmlformats.org/officeDocument/2006/relationships/hyperlink" Target="https://transhealthproject.org/resources/health-insurance-medical-policies/aetna-gender-reassignment-surgery/gender-dysphoria-gender-reassignment/" TargetMode="External"/><Relationship Id="rId12" Type="http://schemas.openxmlformats.org/officeDocument/2006/relationships/hyperlink" Target="https://transhealthproject.org/resources/health-insurance-medical-policies/views/gender-dysphoria-gender-reassignment/" TargetMode="External"/><Relationship Id="rId17" Type="http://schemas.openxmlformats.org/officeDocument/2006/relationships/hyperlink" Target="https://transhealthproject.org/resources/health-insurance-medical-policies/blue-shield-of-california-gender-reassignment-surgery/gender-dysphoria-gender-reassignment/" TargetMode="External"/><Relationship Id="rId25" Type="http://schemas.openxmlformats.org/officeDocument/2006/relationships/hyperlink" Target="https://transhealthproject.org/resources/health-insurance-medical-policies/unitedhealthcare-commercial-plans-gender-dysphoria-treatment-commercial-plans/gender-dysphoria-gender-reassignment/" TargetMode="External"/><Relationship Id="rId33" Type="http://schemas.openxmlformats.org/officeDocument/2006/relationships/hyperlink" Target="https://www.medmutual.com/For-Providers/Policies-and-Standards/CorporateMedicalPolicies/Gender-Affirming-Surgery.aspx" TargetMode="External"/><Relationship Id="rId38" Type="http://schemas.openxmlformats.org/officeDocument/2006/relationships/hyperlink" Target="https://swhp.org/Portals/0/Medical%20Coverage%20Policies/064-Gender%20Affirming%20Care.pdf" TargetMode="External"/><Relationship Id="rId2" Type="http://schemas.openxmlformats.org/officeDocument/2006/relationships/hyperlink" Target="https://transhealthproject.org/resources/health-insurance-medical-policies/kaiser-foundation-health-plan-of-washington-gender-reassignment-surgery/gender-dysphoria-gender-reassignment/" TargetMode="External"/><Relationship Id="rId16" Type="http://schemas.openxmlformats.org/officeDocument/2006/relationships/hyperlink" Target="https://transhealthproject.org/resources/health-insurance-medical-policies/views/gender-dysphoria-gender-reassignment/" TargetMode="External"/><Relationship Id="rId20" Type="http://schemas.openxmlformats.org/officeDocument/2006/relationships/hyperlink" Target="https://www.deancare.com/getmedia/254a0eca-1584-4d75-9721-f10603b242c9/Dean-Sex-Transformation-Surgery-9465.pdf?ext=.pdf" TargetMode="External"/><Relationship Id="rId29" Type="http://schemas.openxmlformats.org/officeDocument/2006/relationships/hyperlink" Target="https://transhealthproject.org/resources/health-insurance-medical-policies/hmsa-gender-identity-services/gender-dysphoria-gender-reassignment/" TargetMode="External"/><Relationship Id="rId41" Type="http://schemas.openxmlformats.org/officeDocument/2006/relationships/printerSettings" Target="../printerSettings/printerSettings4.bin"/><Relationship Id="rId1" Type="http://schemas.openxmlformats.org/officeDocument/2006/relationships/hyperlink" Target="https://transhealthproject.org/resources/health-insurance-medical-policies/" TargetMode="External"/><Relationship Id="rId6" Type="http://schemas.openxmlformats.org/officeDocument/2006/relationships/hyperlink" Target="https://transhealthproject.org/resources/health-insurance-medical-policies/upmc-health-plan-gender-confirmation/gender-dysphoria-gender-reassignment/" TargetMode="External"/><Relationship Id="rId11" Type="http://schemas.openxmlformats.org/officeDocument/2006/relationships/hyperlink" Target="https://transhealthproject.org/resources/health-insurance-medical-policies/aetna-gender-reassignment-surgery/gender-dysphoria-gender-reassignment/" TargetMode="External"/><Relationship Id="rId24" Type="http://schemas.openxmlformats.org/officeDocument/2006/relationships/hyperlink" Target="https://transhealthproject.org/resources/health-insurance-medical-policies/health-net-gender-reassignment-surgery/gender-dysphoria-gender-reassignment/" TargetMode="External"/><Relationship Id="rId32" Type="http://schemas.openxmlformats.org/officeDocument/2006/relationships/hyperlink" Target="https://transhealthproject.org/resources/health-insurance-medical-policies/kaiser-foundation-health-plan-of-washington-gender-reassignment-surgery/gender-dysphoria-gender-reassignment/" TargetMode="External"/><Relationship Id="rId37" Type="http://schemas.openxmlformats.org/officeDocument/2006/relationships/hyperlink" Target="https://documents.qualchoice.com/area/shared/MedicalPolicies.aspx?sop=BI531:00" TargetMode="External"/><Relationship Id="rId40" Type="http://schemas.openxmlformats.org/officeDocument/2006/relationships/hyperlink" Target="https://transhealthproject.org/resources/health-insurance-medical-policies/views/gender-dysphoria-gender-reassignment/" TargetMode="External"/><Relationship Id="rId45" Type="http://schemas.microsoft.com/office/2017/10/relationships/threadedComment" Target="../threadedComments/threadedComment2.xml"/><Relationship Id="rId5" Type="http://schemas.openxmlformats.org/officeDocument/2006/relationships/hyperlink" Target="https://selecthealth.org/-/media/providerdevelopment/pdfs/policies/gen-surg_policies-latest.ashx" TargetMode="External"/><Relationship Id="rId15" Type="http://schemas.openxmlformats.org/officeDocument/2006/relationships/hyperlink" Target="https://transhealthproject.org/resources/health-insurance-medical-policies/views/gender-dysphoria-gender-reassignment/" TargetMode="External"/><Relationship Id="rId23" Type="http://schemas.openxmlformats.org/officeDocument/2006/relationships/hyperlink" Target="https://transhealthproject.org/resources/health-insurance-medical-policies/health-net-gender-reassignment-surgery/gender-dysphoria-gender-reassignment/" TargetMode="External"/><Relationship Id="rId28" Type="http://schemas.openxmlformats.org/officeDocument/2006/relationships/hyperlink" Target="https://transhealthproject.org/resources/health-insurance-medical-policies/emblemhealth-new-york-gender-affirmingreassignment-surgery-new-york/gender-dysphoria-gender-reassignment/" TargetMode="External"/><Relationship Id="rId36" Type="http://schemas.openxmlformats.org/officeDocument/2006/relationships/hyperlink" Target="https://transhealthproject.org/resources/health-insurance-medical-policies/priority-health-gender-reassignment-surgery/gender-dysphoria-gender-reassignment/" TargetMode="External"/><Relationship Id="rId10" Type="http://schemas.openxmlformats.org/officeDocument/2006/relationships/hyperlink" Target="https://transhealthproject.org/resources/health-insurance-medical-policies/aetna-gender-reassignment-surgery/gender-dysphoria-gender-reassignment/" TargetMode="External"/><Relationship Id="rId19" Type="http://schemas.openxmlformats.org/officeDocument/2006/relationships/hyperlink" Target="https://www.deancare.com/getmedia/254a0eca-1584-4d75-9721-f10603b242c9/Dean-Sex-Transformation-Surgery-9465.pdf?ext=.pdf" TargetMode="External"/><Relationship Id="rId31" Type="http://schemas.openxmlformats.org/officeDocument/2006/relationships/hyperlink" Target="https://transhealthproject.org/resources/health-insurance-medical-policies/humana-gender-reassignment-surgery/gender-dysphoria-gender-reassignment/" TargetMode="External"/><Relationship Id="rId44" Type="http://schemas.openxmlformats.org/officeDocument/2006/relationships/comments" Target="../comments2.xml"/><Relationship Id="rId4" Type="http://schemas.openxmlformats.org/officeDocument/2006/relationships/hyperlink" Target="https://mydoctor.kaiserpermanente.org/ncal/promotions/" TargetMode="External"/><Relationship Id="rId9" Type="http://schemas.openxmlformats.org/officeDocument/2006/relationships/hyperlink" Target="https://www.cdphp.com/providers/get-your-job-done/secure-provider-site" TargetMode="External"/><Relationship Id="rId14" Type="http://schemas.openxmlformats.org/officeDocument/2006/relationships/hyperlink" Target="https://www.bcbsm.com/amslibs/content/dam/public/mpr/mprsearch/pdf/2065126.pdf" TargetMode="External"/><Relationship Id="rId22" Type="http://schemas.openxmlformats.org/officeDocument/2006/relationships/hyperlink" Target="https://transhealthproject.org/resources/health-insurance-medical-policies/geisinger-health-plan-gender-dysphoria-and-gender-confirmation-treatment/gender-dysphoria-gender-reassignment/" TargetMode="External"/><Relationship Id="rId27" Type="http://schemas.openxmlformats.org/officeDocument/2006/relationships/hyperlink" Target="https://transhealthproject.org/resources/health-insurance-medical-policies/healthpartners-gender-reassignment-surgery/gender-dysphoria-gender-reassignment/" TargetMode="External"/><Relationship Id="rId30" Type="http://schemas.openxmlformats.org/officeDocument/2006/relationships/hyperlink" Target="https://transhealthproject.org/resources/health-insurance-medical-policies/humana-gender-reassignment-surgery/gender-dysphoria-gender-reassignment/" TargetMode="External"/><Relationship Id="rId35" Type="http://schemas.openxmlformats.org/officeDocument/2006/relationships/hyperlink" Target="https://transhealthproject.org/resources/health-insurance-medical-policies/presbyterian-gender-dysphoriagender-identity-disorder-treatment/gender-dysphoria-gender-reassignment/" TargetMode="External"/><Relationship Id="rId43" Type="http://schemas.openxmlformats.org/officeDocument/2006/relationships/table" Target="../tables/table2.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reddit.com/r/Transgender_Surgeries/" TargetMode="External"/><Relationship Id="rId13" Type="http://schemas.openxmlformats.org/officeDocument/2006/relationships/hyperlink" Target="https://www.reddit.com/r/traaaaaaannnnnnnnnns/" TargetMode="External"/><Relationship Id="rId3" Type="http://schemas.openxmlformats.org/officeDocument/2006/relationships/hyperlink" Target="https://transequality.org/" TargetMode="External"/><Relationship Id="rId7" Type="http://schemas.openxmlformats.org/officeDocument/2006/relationships/hyperlink" Target="https://www.reddit.com/r/asktransgender/" TargetMode="External"/><Relationship Id="rId12" Type="http://schemas.openxmlformats.org/officeDocument/2006/relationships/hyperlink" Target="https://www.reddit.com/r/transtimelines/" TargetMode="External"/><Relationship Id="rId17" Type="http://schemas.openxmlformats.org/officeDocument/2006/relationships/printerSettings" Target="../printerSettings/printerSettings5.bin"/><Relationship Id="rId2" Type="http://schemas.openxmlformats.org/officeDocument/2006/relationships/hyperlink" Target="https://tldef.org/our-work/" TargetMode="External"/><Relationship Id="rId16" Type="http://schemas.openxmlformats.org/officeDocument/2006/relationships/hyperlink" Target="https://www.glaad.org/" TargetMode="External"/><Relationship Id="rId1" Type="http://schemas.openxmlformats.org/officeDocument/2006/relationships/hyperlink" Target="https://transhealthproject.org/" TargetMode="External"/><Relationship Id="rId6" Type="http://schemas.openxmlformats.org/officeDocument/2006/relationships/hyperlink" Target="https://www.aclu.org/" TargetMode="External"/><Relationship Id="rId11" Type="http://schemas.openxmlformats.org/officeDocument/2006/relationships/hyperlink" Target="https://www.reddit.com/r/ftm/" TargetMode="External"/><Relationship Id="rId5" Type="http://schemas.openxmlformats.org/officeDocument/2006/relationships/hyperlink" Target="https://www.aclu.org/issues/lgbtq-rights" TargetMode="External"/><Relationship Id="rId15" Type="http://schemas.openxmlformats.org/officeDocument/2006/relationships/hyperlink" Target="https://pflag.org/" TargetMode="External"/><Relationship Id="rId10" Type="http://schemas.openxmlformats.org/officeDocument/2006/relationships/hyperlink" Target="https://www.reddit.com/r/MtF/" TargetMode="External"/><Relationship Id="rId4" Type="http://schemas.openxmlformats.org/officeDocument/2006/relationships/hyperlink" Target="https://www.hrc.org/about" TargetMode="External"/><Relationship Id="rId9" Type="http://schemas.openxmlformats.org/officeDocument/2006/relationships/hyperlink" Target="https://www.reddit.com/r/TransSurgeriesWiki/wiki/index" TargetMode="External"/><Relationship Id="rId14" Type="http://schemas.openxmlformats.org/officeDocument/2006/relationships/hyperlink" Target="https://transgenderlawcenter.org/"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whitman-walker.org/" TargetMode="External"/><Relationship Id="rId7" Type="http://schemas.openxmlformats.org/officeDocument/2006/relationships/hyperlink" Target="https://transhealthproject.org/resources/trans-health-care-providers/" TargetMode="External"/><Relationship Id="rId2" Type="http://schemas.openxmlformats.org/officeDocument/2006/relationships/hyperlink" Target="http://psychologytoday.com/" TargetMode="External"/><Relationship Id="rId1" Type="http://schemas.openxmlformats.org/officeDocument/2006/relationships/hyperlink" Target="file:///C:\Users" TargetMode="External"/><Relationship Id="rId6" Type="http://schemas.openxmlformats.org/officeDocument/2006/relationships/hyperlink" Target="https://transhealthproject.org/resources/academic-gender-centers/" TargetMode="External"/><Relationship Id="rId5" Type="http://schemas.openxmlformats.org/officeDocument/2006/relationships/hyperlink" Target="https://www.wpath.org/" TargetMode="External"/><Relationship Id="rId4" Type="http://schemas.openxmlformats.org/officeDocument/2006/relationships/hyperlink" Target="https://www.myresourcecente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0"/>
  <sheetViews>
    <sheetView tabSelected="1" zoomScale="180" zoomScaleNormal="180" workbookViewId="0">
      <selection activeCell="B8" sqref="B8"/>
    </sheetView>
  </sheetViews>
  <sheetFormatPr defaultColWidth="8.85546875" defaultRowHeight="15"/>
  <cols>
    <col min="2" max="2" width="107.42578125" customWidth="1"/>
    <col min="3" max="3" width="14.42578125" customWidth="1"/>
    <col min="4" max="4" width="74.7109375" customWidth="1"/>
  </cols>
  <sheetData>
    <row r="1" spans="1:4" ht="31.5" customHeight="1">
      <c r="A1" s="69" t="s">
        <v>0</v>
      </c>
      <c r="B1" s="69"/>
    </row>
    <row r="2" spans="1:4" ht="31.5" customHeight="1">
      <c r="A2" s="26"/>
      <c r="B2" s="15" t="s">
        <v>321</v>
      </c>
      <c r="C2" s="18" t="s">
        <v>1</v>
      </c>
      <c r="D2" s="70"/>
    </row>
    <row r="3" spans="1:4" ht="30">
      <c r="A3">
        <v>1</v>
      </c>
      <c r="B3" s="1" t="s">
        <v>2</v>
      </c>
      <c r="D3" s="70"/>
    </row>
    <row r="4" spans="1:4">
      <c r="A4">
        <v>2</v>
      </c>
      <c r="B4" s="1" t="s">
        <v>3</v>
      </c>
    </row>
    <row r="5" spans="1:4" ht="30">
      <c r="A5">
        <v>3</v>
      </c>
      <c r="B5" s="1" t="s">
        <v>4</v>
      </c>
    </row>
    <row r="6" spans="1:4" ht="45">
      <c r="A6">
        <v>4</v>
      </c>
      <c r="B6" s="1" t="s">
        <v>347</v>
      </c>
    </row>
    <row r="7" spans="1:4" ht="14.45" customHeight="1">
      <c r="A7">
        <v>5</v>
      </c>
      <c r="B7" s="1" t="s">
        <v>348</v>
      </c>
    </row>
    <row r="8" spans="1:4" ht="90">
      <c r="A8">
        <v>6</v>
      </c>
      <c r="B8" s="1" t="s">
        <v>349</v>
      </c>
    </row>
    <row r="9" spans="1:4">
      <c r="B9" s="1"/>
    </row>
    <row r="10" spans="1:4">
      <c r="B10" s="1"/>
    </row>
    <row r="11" spans="1:4">
      <c r="B11" s="1"/>
    </row>
    <row r="12" spans="1:4">
      <c r="B12" s="1"/>
    </row>
    <row r="13" spans="1:4">
      <c r="B13" s="1"/>
    </row>
    <row r="14" spans="1:4">
      <c r="B14" s="1"/>
    </row>
    <row r="15" spans="1:4">
      <c r="B15" s="1"/>
    </row>
    <row r="16" spans="1:4">
      <c r="B16" s="1"/>
    </row>
    <row r="17" spans="2:2">
      <c r="B17" s="1"/>
    </row>
    <row r="18" spans="2:2">
      <c r="B18" s="1"/>
    </row>
    <row r="19" spans="2:2">
      <c r="B19" s="1"/>
    </row>
    <row r="20" spans="2:2">
      <c r="B20" s="1"/>
    </row>
  </sheetData>
  <mergeCells count="2">
    <mergeCell ref="A1:B1"/>
    <mergeCell ref="D2:D3"/>
  </mergeCells>
  <hyperlinks>
    <hyperlink ref="C2" r:id="rId1" xr:uid="{C1CEFE23-1DE9-43BF-90C5-CCB3047AFBF4}"/>
  </hyperlinks>
  <pageMargins left="0.7" right="0.7" top="0.75" bottom="0.75" header="0.3" footer="0.3"/>
  <pageSetup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B1261-995D-40BF-8D7E-98380980D83F}">
  <dimension ref="A1:C31"/>
  <sheetViews>
    <sheetView topLeftCell="A21" zoomScale="150" workbookViewId="0">
      <selection activeCell="A18" sqref="A18"/>
    </sheetView>
  </sheetViews>
  <sheetFormatPr defaultColWidth="8.85546875" defaultRowHeight="15"/>
  <cols>
    <col min="1" max="1" width="120.42578125" style="1" customWidth="1"/>
  </cols>
  <sheetData>
    <row r="1" spans="1:3" ht="21">
      <c r="A1" s="11" t="s">
        <v>5</v>
      </c>
      <c r="C1" t="s">
        <v>6</v>
      </c>
    </row>
    <row r="3" spans="1:3" ht="30">
      <c r="A3" s="1" t="s">
        <v>7</v>
      </c>
    </row>
    <row r="5" spans="1:3" ht="17.25">
      <c r="A5" s="5" t="s">
        <v>8</v>
      </c>
    </row>
    <row r="6" spans="1:3" ht="45">
      <c r="A6" s="1" t="s">
        <v>9</v>
      </c>
    </row>
    <row r="7" spans="1:3">
      <c r="A7" s="1" t="s">
        <v>10</v>
      </c>
    </row>
    <row r="8" spans="1:3" ht="34.5" customHeight="1">
      <c r="A8" s="1" t="s">
        <v>11</v>
      </c>
    </row>
    <row r="10" spans="1:3" ht="17.25">
      <c r="A10" s="5" t="s">
        <v>12</v>
      </c>
    </row>
    <row r="11" spans="1:3" ht="30">
      <c r="A11" s="39" t="s">
        <v>13</v>
      </c>
    </row>
    <row r="12" spans="1:3" ht="49.5" customHeight="1">
      <c r="A12" s="1" t="s">
        <v>351</v>
      </c>
    </row>
    <row r="13" spans="1:3" ht="75">
      <c r="A13" s="1" t="s">
        <v>352</v>
      </c>
    </row>
    <row r="14" spans="1:3" ht="45">
      <c r="A14" s="1" t="s">
        <v>353</v>
      </c>
    </row>
    <row r="15" spans="1:3">
      <c r="A15" s="3" t="s">
        <v>14</v>
      </c>
    </row>
    <row r="16" spans="1:3" ht="60">
      <c r="A16" s="13" t="s">
        <v>15</v>
      </c>
    </row>
    <row r="17" spans="1:2">
      <c r="A17" s="12" t="s">
        <v>16</v>
      </c>
    </row>
    <row r="18" spans="1:2" ht="45">
      <c r="A18" s="13" t="s">
        <v>340</v>
      </c>
      <c r="B18" s="20" t="s">
        <v>341</v>
      </c>
    </row>
    <row r="19" spans="1:2" ht="16.5" customHeight="1">
      <c r="A19" s="12" t="s">
        <v>17</v>
      </c>
    </row>
    <row r="20" spans="1:2" ht="60">
      <c r="A20" s="13" t="s">
        <v>18</v>
      </c>
    </row>
    <row r="21" spans="1:2" ht="120">
      <c r="A21" s="13" t="s">
        <v>19</v>
      </c>
    </row>
    <row r="22" spans="1:2" ht="75">
      <c r="A22" s="13" t="s">
        <v>20</v>
      </c>
    </row>
    <row r="23" spans="1:2" ht="45">
      <c r="A23" s="13" t="s">
        <v>21</v>
      </c>
    </row>
    <row r="24" spans="1:2">
      <c r="A24" s="12" t="s">
        <v>22</v>
      </c>
    </row>
    <row r="25" spans="1:2" ht="45">
      <c r="A25" s="13" t="s">
        <v>23</v>
      </c>
    </row>
    <row r="26" spans="1:2">
      <c r="A26" s="12"/>
    </row>
    <row r="28" spans="1:2" ht="17.25">
      <c r="A28" s="5" t="s">
        <v>24</v>
      </c>
    </row>
    <row r="29" spans="1:2" ht="30">
      <c r="A29" s="1" t="s">
        <v>25</v>
      </c>
    </row>
    <row r="30" spans="1:2">
      <c r="A30" s="3" t="s">
        <v>26</v>
      </c>
    </row>
    <row r="31" spans="1:2" ht="45">
      <c r="A31" s="1" t="s">
        <v>342</v>
      </c>
    </row>
  </sheetData>
  <hyperlinks>
    <hyperlink ref="B18" r:id="rId1" xr:uid="{D28B51BE-01BA-4FE6-8E8A-7E30FCCDE68B}"/>
  </hyperlinks>
  <pageMargins left="0.7" right="0.7" top="0.75" bottom="0.75" header="0.3" footer="0.3"/>
  <pageSetup orientation="portrait" horizontalDpi="360" verticalDpi="36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3C47F-DBD9-4E32-B3A3-E978DCBB6157}">
  <dimension ref="A1:AB29"/>
  <sheetViews>
    <sheetView topLeftCell="A13" zoomScaleNormal="55" workbookViewId="0">
      <pane xSplit="1" topLeftCell="C1" activePane="topRight" state="frozen"/>
      <selection activeCell="A6" sqref="A6"/>
      <selection pane="topRight" activeCell="H13" sqref="H13"/>
    </sheetView>
  </sheetViews>
  <sheetFormatPr defaultColWidth="8.85546875" defaultRowHeight="15"/>
  <cols>
    <col min="1" max="1" width="20.7109375" customWidth="1"/>
    <col min="2" max="2" width="11.7109375" customWidth="1"/>
    <col min="3" max="3" width="16.7109375" customWidth="1"/>
    <col min="4" max="17" width="13.85546875" customWidth="1"/>
    <col min="18" max="18" width="53.42578125" customWidth="1"/>
    <col min="20" max="20" width="21.85546875" customWidth="1"/>
    <col min="35" max="35" width="41.28515625" customWidth="1"/>
  </cols>
  <sheetData>
    <row r="1" spans="1:19" ht="21">
      <c r="A1" s="71" t="s">
        <v>27</v>
      </c>
      <c r="B1" s="71"/>
      <c r="C1" s="71"/>
      <c r="D1" s="71"/>
      <c r="E1" s="71"/>
      <c r="F1" s="71"/>
      <c r="G1" s="71"/>
      <c r="H1" s="71"/>
      <c r="I1" s="71"/>
      <c r="J1" s="71"/>
      <c r="K1" s="71"/>
      <c r="L1" s="71"/>
      <c r="M1" s="71"/>
      <c r="N1" s="71"/>
      <c r="O1" s="71"/>
      <c r="P1" s="71"/>
      <c r="Q1" s="71"/>
      <c r="R1" s="71"/>
    </row>
    <row r="2" spans="1:19" ht="44.25" customHeight="1">
      <c r="A2" s="73" t="s">
        <v>28</v>
      </c>
      <c r="B2" s="73"/>
      <c r="C2" s="73"/>
      <c r="D2" s="73"/>
      <c r="E2" s="73"/>
      <c r="F2" s="73"/>
      <c r="G2" s="73"/>
      <c r="H2" s="73"/>
      <c r="I2" s="73"/>
      <c r="J2" s="73"/>
      <c r="K2" s="73"/>
      <c r="L2" s="73"/>
      <c r="M2" s="73"/>
      <c r="N2" s="73"/>
      <c r="O2" s="73"/>
      <c r="P2" s="73"/>
      <c r="Q2" s="73"/>
      <c r="R2" s="73"/>
    </row>
    <row r="3" spans="1:19" ht="15" customHeight="1">
      <c r="A3" s="35"/>
      <c r="B3" s="27"/>
      <c r="C3" s="27"/>
      <c r="D3" s="70" t="s">
        <v>29</v>
      </c>
      <c r="E3" s="70"/>
      <c r="F3" s="70"/>
      <c r="G3" s="70"/>
      <c r="H3" s="70"/>
      <c r="I3" s="70"/>
      <c r="J3" s="70"/>
      <c r="K3" s="70"/>
      <c r="L3" s="70"/>
      <c r="M3" s="70"/>
      <c r="N3" s="70"/>
      <c r="O3" s="70"/>
      <c r="P3" s="70"/>
      <c r="Q3" s="70"/>
      <c r="R3" s="74" t="s">
        <v>30</v>
      </c>
    </row>
    <row r="4" spans="1:19" ht="15" customHeight="1">
      <c r="A4" s="7"/>
      <c r="B4" s="27"/>
      <c r="C4" s="27"/>
      <c r="D4" s="70" t="s">
        <v>31</v>
      </c>
      <c r="E4" s="70"/>
      <c r="F4" s="70"/>
      <c r="G4" s="70"/>
      <c r="H4" s="70"/>
      <c r="I4" s="70"/>
      <c r="J4" s="70"/>
      <c r="K4" s="70"/>
      <c r="L4" s="70"/>
      <c r="M4" s="70"/>
      <c r="N4" s="70"/>
      <c r="O4" s="70"/>
      <c r="P4" s="70"/>
      <c r="Q4" s="70"/>
      <c r="R4" s="74"/>
    </row>
    <row r="5" spans="1:19" ht="15" customHeight="1">
      <c r="A5" s="6"/>
      <c r="B5" s="27"/>
      <c r="C5" s="27"/>
      <c r="D5" s="70" t="s">
        <v>32</v>
      </c>
      <c r="E5" s="70"/>
      <c r="F5" s="70"/>
      <c r="G5" s="70"/>
      <c r="H5" s="70"/>
      <c r="I5" s="70"/>
      <c r="J5" s="70"/>
      <c r="K5" s="70"/>
      <c r="L5" s="70"/>
      <c r="M5" s="70"/>
      <c r="N5" s="70"/>
      <c r="O5" s="70"/>
      <c r="P5" s="70"/>
      <c r="Q5" s="70"/>
      <c r="R5" s="74"/>
    </row>
    <row r="6" spans="1:19" ht="28.5" customHeight="1">
      <c r="A6" s="16"/>
      <c r="B6" s="27"/>
      <c r="C6" s="27"/>
      <c r="D6" s="70" t="s">
        <v>33</v>
      </c>
      <c r="E6" s="70"/>
      <c r="F6" s="70"/>
      <c r="G6" s="70"/>
      <c r="H6" s="70"/>
      <c r="I6" s="70"/>
      <c r="J6" s="70"/>
      <c r="K6" s="70"/>
      <c r="L6" s="70"/>
      <c r="M6" s="70"/>
      <c r="N6" s="70"/>
      <c r="O6" s="70"/>
      <c r="P6" s="70"/>
      <c r="Q6" s="70"/>
      <c r="R6" s="74"/>
    </row>
    <row r="7" spans="1:19" ht="15" customHeight="1">
      <c r="A7" s="8"/>
      <c r="B7" s="27"/>
      <c r="C7" s="27"/>
      <c r="D7" s="70" t="s">
        <v>34</v>
      </c>
      <c r="E7" s="70"/>
      <c r="F7" s="70"/>
      <c r="G7" s="70"/>
      <c r="H7" s="70"/>
      <c r="I7" s="70"/>
      <c r="J7" s="70"/>
      <c r="K7" s="70"/>
      <c r="L7" s="70"/>
      <c r="M7" s="70"/>
      <c r="N7" s="70"/>
      <c r="O7" s="70"/>
      <c r="P7" s="70"/>
      <c r="Q7" s="70"/>
      <c r="R7" s="74"/>
    </row>
    <row r="8" spans="1:19" ht="59.25" customHeight="1">
      <c r="A8" s="17"/>
      <c r="B8" s="27"/>
      <c r="C8" s="27"/>
      <c r="D8" s="70" t="s">
        <v>35</v>
      </c>
      <c r="E8" s="70"/>
      <c r="F8" s="70"/>
      <c r="G8" s="70"/>
      <c r="H8" s="70"/>
      <c r="I8" s="70"/>
      <c r="J8" s="70"/>
      <c r="K8" s="70"/>
      <c r="L8" s="70"/>
      <c r="M8" s="70"/>
      <c r="N8" s="70"/>
      <c r="O8" s="70"/>
      <c r="P8" s="70"/>
      <c r="Q8" s="70"/>
      <c r="R8" s="1" t="s">
        <v>36</v>
      </c>
    </row>
    <row r="9" spans="1:19" ht="30" customHeight="1">
      <c r="A9" s="19"/>
      <c r="B9" s="27"/>
      <c r="C9" s="27"/>
      <c r="D9" s="70" t="s">
        <v>37</v>
      </c>
      <c r="E9" s="70"/>
      <c r="F9" s="70"/>
      <c r="G9" s="70"/>
      <c r="H9" s="70"/>
      <c r="I9" s="70"/>
      <c r="J9" s="70"/>
      <c r="K9" s="70"/>
      <c r="L9" s="70"/>
      <c r="M9" s="70"/>
      <c r="N9" s="70"/>
      <c r="O9" s="70"/>
      <c r="P9" s="70"/>
      <c r="Q9" s="70"/>
    </row>
    <row r="10" spans="1:19" ht="21">
      <c r="A10" s="71" t="s">
        <v>38</v>
      </c>
      <c r="B10" s="71"/>
      <c r="C10" s="71"/>
      <c r="D10" s="71"/>
      <c r="E10" s="71"/>
      <c r="F10" s="71"/>
      <c r="G10" s="71"/>
      <c r="H10" s="71"/>
      <c r="I10" s="71"/>
      <c r="J10" s="71"/>
      <c r="K10" s="71"/>
      <c r="L10" s="71"/>
      <c r="M10" s="71"/>
      <c r="N10" s="71"/>
      <c r="O10" s="71"/>
      <c r="P10" s="71"/>
      <c r="Q10" s="71"/>
      <c r="R10" s="71"/>
    </row>
    <row r="11" spans="1:19" ht="17.25">
      <c r="A11" s="24"/>
      <c r="B11" s="24"/>
      <c r="C11" s="24"/>
      <c r="D11" s="72" t="s">
        <v>39</v>
      </c>
      <c r="E11" s="72"/>
      <c r="F11" s="72"/>
      <c r="G11" s="72"/>
      <c r="H11" s="72"/>
      <c r="I11" s="72"/>
      <c r="J11" s="72"/>
      <c r="K11" s="22"/>
      <c r="L11" s="72" t="s">
        <v>40</v>
      </c>
      <c r="M11" s="72"/>
      <c r="N11" s="72"/>
      <c r="O11" s="72"/>
      <c r="P11" s="72"/>
      <c r="Q11" s="28"/>
    </row>
    <row r="12" spans="1:19" ht="36" customHeight="1">
      <c r="A12" s="5" t="s">
        <v>41</v>
      </c>
      <c r="B12" s="34" t="s">
        <v>42</v>
      </c>
      <c r="C12" s="38" t="s">
        <v>43</v>
      </c>
      <c r="D12" s="3" t="s">
        <v>44</v>
      </c>
      <c r="E12" s="3" t="s">
        <v>45</v>
      </c>
      <c r="F12" s="3" t="s">
        <v>46</v>
      </c>
      <c r="G12" s="3" t="s">
        <v>47</v>
      </c>
      <c r="H12" s="3" t="s">
        <v>48</v>
      </c>
      <c r="I12" s="3" t="s">
        <v>49</v>
      </c>
      <c r="J12" s="37" t="s">
        <v>50</v>
      </c>
      <c r="K12" s="37" t="s">
        <v>325</v>
      </c>
      <c r="L12" s="37" t="s">
        <v>84</v>
      </c>
      <c r="M12" s="37" t="s">
        <v>85</v>
      </c>
      <c r="N12" s="37" t="s">
        <v>86</v>
      </c>
      <c r="O12" s="37" t="s">
        <v>87</v>
      </c>
      <c r="P12" s="1" t="s">
        <v>314</v>
      </c>
      <c r="Q12" s="3" t="s">
        <v>51</v>
      </c>
      <c r="R12" s="3" t="s">
        <v>52</v>
      </c>
      <c r="S12" s="1"/>
    </row>
    <row r="13" spans="1:19" ht="75.75">
      <c r="A13" s="40" t="s">
        <v>53</v>
      </c>
      <c r="B13" s="20" t="s">
        <v>42</v>
      </c>
      <c r="C13" s="18" t="s">
        <v>54</v>
      </c>
      <c r="D13" s="47" t="s">
        <v>55</v>
      </c>
      <c r="E13" s="47" t="s">
        <v>55</v>
      </c>
      <c r="F13" s="47" t="s">
        <v>55</v>
      </c>
      <c r="G13" s="47" t="s">
        <v>55</v>
      </c>
      <c r="H13" s="47" t="s">
        <v>55</v>
      </c>
      <c r="I13" s="47" t="s">
        <v>55</v>
      </c>
      <c r="J13" s="47" t="s">
        <v>55</v>
      </c>
      <c r="K13" s="47" t="s">
        <v>55</v>
      </c>
      <c r="L13" s="47" t="s">
        <v>55</v>
      </c>
      <c r="M13" s="47" t="s">
        <v>55</v>
      </c>
      <c r="N13" s="47" t="s">
        <v>55</v>
      </c>
      <c r="O13" s="47" t="s">
        <v>55</v>
      </c>
      <c r="P13" s="47"/>
      <c r="Q13" s="48">
        <v>44490</v>
      </c>
      <c r="R13" s="1" t="s">
        <v>56</v>
      </c>
    </row>
    <row r="14" spans="1:19" ht="27.95" customHeight="1">
      <c r="A14" s="40" t="s">
        <v>57</v>
      </c>
      <c r="B14" s="20" t="s">
        <v>42</v>
      </c>
      <c r="C14" s="20" t="s">
        <v>43</v>
      </c>
      <c r="D14" s="47" t="s">
        <v>55</v>
      </c>
      <c r="E14" s="47" t="s">
        <v>55</v>
      </c>
      <c r="F14" s="47" t="s">
        <v>55</v>
      </c>
      <c r="G14" s="47" t="s">
        <v>55</v>
      </c>
      <c r="H14" s="47" t="s">
        <v>55</v>
      </c>
      <c r="I14" s="47" t="s">
        <v>55</v>
      </c>
      <c r="J14" s="47" t="s">
        <v>55</v>
      </c>
      <c r="K14" s="47" t="s">
        <v>55</v>
      </c>
      <c r="L14" s="47" t="s">
        <v>55</v>
      </c>
      <c r="M14" s="47" t="s">
        <v>55</v>
      </c>
      <c r="N14" s="47" t="s">
        <v>55</v>
      </c>
      <c r="O14" s="47" t="s">
        <v>55</v>
      </c>
      <c r="P14" s="47"/>
      <c r="Q14" s="48"/>
      <c r="R14" s="1"/>
    </row>
    <row r="15" spans="1:19" ht="135.75">
      <c r="A15" s="41" t="s">
        <v>58</v>
      </c>
      <c r="B15" s="20" t="s">
        <v>42</v>
      </c>
      <c r="C15" t="s">
        <v>60</v>
      </c>
      <c r="D15" s="47" t="s">
        <v>55</v>
      </c>
      <c r="E15" s="47" t="s">
        <v>55</v>
      </c>
      <c r="F15" s="47" t="s">
        <v>55</v>
      </c>
      <c r="G15" s="47" t="s">
        <v>55</v>
      </c>
      <c r="H15" s="47" t="s">
        <v>55</v>
      </c>
      <c r="I15" s="47" t="s">
        <v>55</v>
      </c>
      <c r="J15" s="47" t="s">
        <v>55</v>
      </c>
      <c r="K15" s="47" t="s">
        <v>55</v>
      </c>
      <c r="L15" s="47" t="s">
        <v>55</v>
      </c>
      <c r="M15" s="47" t="s">
        <v>55</v>
      </c>
      <c r="N15" s="47" t="s">
        <v>55</v>
      </c>
      <c r="O15" s="47" t="s">
        <v>55</v>
      </c>
      <c r="P15" s="47"/>
      <c r="Q15" s="48">
        <v>44491</v>
      </c>
      <c r="R15" s="1" t="s">
        <v>335</v>
      </c>
    </row>
    <row r="16" spans="1:19" ht="135.75">
      <c r="A16" s="42" t="s">
        <v>59</v>
      </c>
      <c r="B16" s="20" t="s">
        <v>42</v>
      </c>
      <c r="C16" s="20" t="s">
        <v>60</v>
      </c>
      <c r="D16" s="47" t="s">
        <v>61</v>
      </c>
      <c r="E16" s="47" t="s">
        <v>55</v>
      </c>
      <c r="F16" s="47" t="s">
        <v>55</v>
      </c>
      <c r="G16" s="47" t="s">
        <v>55</v>
      </c>
      <c r="H16" s="47" t="s">
        <v>55</v>
      </c>
      <c r="I16" s="47" t="s">
        <v>55</v>
      </c>
      <c r="J16" s="47" t="s">
        <v>55</v>
      </c>
      <c r="K16" s="47" t="s">
        <v>55</v>
      </c>
      <c r="L16" s="47" t="s">
        <v>55</v>
      </c>
      <c r="M16" s="47" t="s">
        <v>55</v>
      </c>
      <c r="N16" s="47" t="s">
        <v>55</v>
      </c>
      <c r="O16" s="47" t="s">
        <v>55</v>
      </c>
      <c r="P16" s="47"/>
      <c r="Q16" s="48"/>
      <c r="R16" s="1" t="s">
        <v>336</v>
      </c>
    </row>
    <row r="17" spans="1:28" ht="135.75">
      <c r="A17" s="42" t="s">
        <v>62</v>
      </c>
      <c r="B17" s="20" t="s">
        <v>42</v>
      </c>
      <c r="C17" s="20" t="s">
        <v>60</v>
      </c>
      <c r="D17" s="47" t="s">
        <v>61</v>
      </c>
      <c r="E17" s="47" t="s">
        <v>55</v>
      </c>
      <c r="F17" s="47" t="s">
        <v>55</v>
      </c>
      <c r="G17" s="47" t="s">
        <v>55</v>
      </c>
      <c r="H17" s="47" t="s">
        <v>55</v>
      </c>
      <c r="I17" s="47" t="s">
        <v>55</v>
      </c>
      <c r="J17" s="47" t="s">
        <v>55</v>
      </c>
      <c r="K17" s="47" t="s">
        <v>55</v>
      </c>
      <c r="L17" s="47" t="s">
        <v>55</v>
      </c>
      <c r="M17" s="47" t="s">
        <v>55</v>
      </c>
      <c r="N17" s="47" t="s">
        <v>55</v>
      </c>
      <c r="O17" s="47" t="s">
        <v>55</v>
      </c>
      <c r="P17" s="47"/>
      <c r="Q17" s="48">
        <v>44492</v>
      </c>
      <c r="R17" s="1" t="s">
        <v>337</v>
      </c>
    </row>
    <row r="18" spans="1:28" ht="45.75">
      <c r="A18" s="41" t="s">
        <v>63</v>
      </c>
      <c r="B18" s="20" t="s">
        <v>42</v>
      </c>
      <c r="C18" t="s">
        <v>43</v>
      </c>
      <c r="D18" s="47" t="s">
        <v>55</v>
      </c>
      <c r="E18" s="47" t="s">
        <v>55</v>
      </c>
      <c r="F18" s="47" t="s">
        <v>55</v>
      </c>
      <c r="G18" s="47" t="s">
        <v>55</v>
      </c>
      <c r="H18" s="47" t="s">
        <v>55</v>
      </c>
      <c r="I18" s="47" t="s">
        <v>55</v>
      </c>
      <c r="J18" s="47" t="s">
        <v>55</v>
      </c>
      <c r="K18" s="47" t="s">
        <v>55</v>
      </c>
      <c r="L18" s="47" t="s">
        <v>55</v>
      </c>
      <c r="M18" s="47" t="s">
        <v>55</v>
      </c>
      <c r="N18" s="47" t="s">
        <v>55</v>
      </c>
      <c r="O18" s="47" t="s">
        <v>55</v>
      </c>
      <c r="P18" s="47"/>
      <c r="Q18" s="48">
        <v>44493</v>
      </c>
      <c r="R18" s="1" t="s">
        <v>338</v>
      </c>
    </row>
    <row r="19" spans="1:28" ht="30.75">
      <c r="A19" s="42" t="s">
        <v>64</v>
      </c>
      <c r="B19" s="20" t="s">
        <v>42</v>
      </c>
      <c r="C19" s="18" t="s">
        <v>65</v>
      </c>
      <c r="D19" s="47" t="s">
        <v>61</v>
      </c>
      <c r="E19" s="47" t="s">
        <v>55</v>
      </c>
      <c r="F19" s="47" t="s">
        <v>55</v>
      </c>
      <c r="G19" s="47" t="s">
        <v>55</v>
      </c>
      <c r="H19" s="47" t="s">
        <v>55</v>
      </c>
      <c r="I19" s="47" t="s">
        <v>55</v>
      </c>
      <c r="J19" s="47" t="s">
        <v>55</v>
      </c>
      <c r="K19" s="47" t="s">
        <v>55</v>
      </c>
      <c r="L19" s="47" t="s">
        <v>55</v>
      </c>
      <c r="M19" s="47" t="s">
        <v>55</v>
      </c>
      <c r="N19" s="47" t="s">
        <v>55</v>
      </c>
      <c r="O19" s="47" t="s">
        <v>55</v>
      </c>
      <c r="P19" s="47"/>
      <c r="Q19" s="48">
        <v>44494</v>
      </c>
      <c r="R19" s="1" t="s">
        <v>66</v>
      </c>
    </row>
    <row r="20" spans="1:28" ht="37.5">
      <c r="A20" s="43" t="s">
        <v>67</v>
      </c>
      <c r="B20" s="20" t="s">
        <v>42</v>
      </c>
      <c r="C20" s="18" t="s">
        <v>65</v>
      </c>
      <c r="D20" s="47" t="s">
        <v>61</v>
      </c>
      <c r="E20" s="47" t="s">
        <v>55</v>
      </c>
      <c r="F20" s="47" t="s">
        <v>55</v>
      </c>
      <c r="G20" s="47" t="s">
        <v>55</v>
      </c>
      <c r="H20" s="47" t="s">
        <v>55</v>
      </c>
      <c r="I20" s="47" t="s">
        <v>55</v>
      </c>
      <c r="J20" s="47" t="s">
        <v>55</v>
      </c>
      <c r="K20" s="47" t="s">
        <v>55</v>
      </c>
      <c r="L20" s="47" t="s">
        <v>55</v>
      </c>
      <c r="M20" s="47" t="s">
        <v>55</v>
      </c>
      <c r="N20" s="47" t="s">
        <v>55</v>
      </c>
      <c r="O20" s="47" t="s">
        <v>55</v>
      </c>
      <c r="P20" s="47"/>
      <c r="Q20" s="48"/>
      <c r="R20" s="1" t="s">
        <v>66</v>
      </c>
    </row>
    <row r="21" spans="1:28" ht="18.75">
      <c r="A21" s="41" t="s">
        <v>68</v>
      </c>
      <c r="B21" s="20" t="s">
        <v>42</v>
      </c>
      <c r="C21" t="s">
        <v>43</v>
      </c>
      <c r="D21" s="47" t="s">
        <v>55</v>
      </c>
      <c r="E21" s="47" t="s">
        <v>55</v>
      </c>
      <c r="F21" s="47" t="s">
        <v>55</v>
      </c>
      <c r="G21" s="47" t="s">
        <v>55</v>
      </c>
      <c r="H21" s="47" t="s">
        <v>55</v>
      </c>
      <c r="I21" s="47" t="s">
        <v>55</v>
      </c>
      <c r="J21" s="47" t="s">
        <v>55</v>
      </c>
      <c r="K21" s="47"/>
      <c r="L21" s="47"/>
      <c r="M21" s="47"/>
      <c r="N21" s="47"/>
      <c r="O21" s="47"/>
      <c r="P21" s="47"/>
      <c r="Q21" s="48">
        <v>44495</v>
      </c>
    </row>
    <row r="22" spans="1:28" ht="135.75">
      <c r="A22" s="44" t="s">
        <v>69</v>
      </c>
      <c r="B22" s="20" t="s">
        <v>42</v>
      </c>
      <c r="C22" t="s">
        <v>43</v>
      </c>
      <c r="D22" s="49" t="s">
        <v>146</v>
      </c>
      <c r="E22" s="49" t="s">
        <v>146</v>
      </c>
      <c r="F22" s="49" t="s">
        <v>146</v>
      </c>
      <c r="G22" s="49" t="s">
        <v>146</v>
      </c>
      <c r="H22" s="49" t="s">
        <v>146</v>
      </c>
      <c r="I22" s="49" t="s">
        <v>146</v>
      </c>
      <c r="J22" s="49" t="s">
        <v>146</v>
      </c>
      <c r="K22" s="49" t="s">
        <v>146</v>
      </c>
      <c r="L22" s="49" t="s">
        <v>146</v>
      </c>
      <c r="M22" s="49" t="s">
        <v>146</v>
      </c>
      <c r="N22" s="49" t="s">
        <v>146</v>
      </c>
      <c r="O22" s="49" t="s">
        <v>146</v>
      </c>
      <c r="P22" s="47"/>
      <c r="Q22" s="48">
        <v>44496</v>
      </c>
      <c r="R22" s="1" t="s">
        <v>339</v>
      </c>
      <c r="T22" s="1"/>
      <c r="AB22" s="4"/>
    </row>
    <row r="23" spans="1:28" ht="18.75">
      <c r="A23" s="45" t="s">
        <v>70</v>
      </c>
      <c r="B23" s="33"/>
      <c r="C23" s="33"/>
      <c r="D23" s="45"/>
      <c r="E23" s="45"/>
      <c r="F23" s="45"/>
      <c r="G23" s="45"/>
      <c r="H23" s="45"/>
      <c r="I23" s="45"/>
      <c r="J23" s="45"/>
      <c r="K23" s="45"/>
      <c r="L23" s="45"/>
      <c r="M23" s="45"/>
      <c r="N23" s="45"/>
      <c r="O23" s="45"/>
      <c r="P23" s="45"/>
      <c r="Q23" s="45"/>
      <c r="R23" s="33"/>
      <c r="T23" s="1"/>
      <c r="AB23" s="4"/>
    </row>
    <row r="24" spans="1:28" ht="30.75">
      <c r="A24" s="42" t="s">
        <v>71</v>
      </c>
      <c r="B24" s="20" t="s">
        <v>42</v>
      </c>
      <c r="C24" t="s">
        <v>60</v>
      </c>
      <c r="D24" s="47" t="s">
        <v>61</v>
      </c>
      <c r="E24" s="47" t="s">
        <v>55</v>
      </c>
      <c r="F24" s="47" t="s">
        <v>55</v>
      </c>
      <c r="G24" s="47" t="s">
        <v>55</v>
      </c>
      <c r="H24" s="47" t="s">
        <v>55</v>
      </c>
      <c r="I24" s="47" t="s">
        <v>55</v>
      </c>
      <c r="J24" s="47" t="s">
        <v>55</v>
      </c>
      <c r="K24" s="47" t="s">
        <v>55</v>
      </c>
      <c r="L24" s="47" t="s">
        <v>55</v>
      </c>
      <c r="M24" s="47" t="s">
        <v>55</v>
      </c>
      <c r="N24" s="47" t="s">
        <v>55</v>
      </c>
      <c r="O24" s="47" t="s">
        <v>55</v>
      </c>
      <c r="P24" s="47"/>
      <c r="Q24" s="48">
        <v>44490</v>
      </c>
      <c r="R24" s="25" t="s">
        <v>72</v>
      </c>
      <c r="T24" s="1"/>
      <c r="AB24" s="4"/>
    </row>
    <row r="25" spans="1:28" ht="30.75">
      <c r="A25" s="42" t="s">
        <v>73</v>
      </c>
      <c r="B25" s="20" t="s">
        <v>42</v>
      </c>
      <c r="C25" t="s">
        <v>60</v>
      </c>
      <c r="D25" s="47" t="s">
        <v>61</v>
      </c>
      <c r="E25" s="47" t="s">
        <v>55</v>
      </c>
      <c r="F25" s="47" t="s">
        <v>55</v>
      </c>
      <c r="G25" s="47" t="s">
        <v>55</v>
      </c>
      <c r="H25" s="47" t="s">
        <v>55</v>
      </c>
      <c r="I25" s="47" t="s">
        <v>55</v>
      </c>
      <c r="J25" s="47" t="s">
        <v>55</v>
      </c>
      <c r="K25" s="47" t="s">
        <v>55</v>
      </c>
      <c r="L25" s="47" t="s">
        <v>55</v>
      </c>
      <c r="M25" s="47" t="s">
        <v>55</v>
      </c>
      <c r="N25" s="47" t="s">
        <v>55</v>
      </c>
      <c r="O25" s="47" t="s">
        <v>55</v>
      </c>
      <c r="P25" s="47"/>
      <c r="Q25" s="48">
        <v>44491</v>
      </c>
      <c r="R25" s="25" t="s">
        <v>72</v>
      </c>
      <c r="T25" s="1"/>
      <c r="AB25" s="4"/>
    </row>
    <row r="26" spans="1:28" ht="18.75">
      <c r="A26" s="41" t="s">
        <v>74</v>
      </c>
      <c r="B26" s="20" t="s">
        <v>42</v>
      </c>
      <c r="C26" t="s">
        <v>43</v>
      </c>
      <c r="D26" s="47" t="s">
        <v>55</v>
      </c>
      <c r="E26" s="47" t="s">
        <v>55</v>
      </c>
      <c r="F26" s="47" t="s">
        <v>55</v>
      </c>
      <c r="G26" s="47" t="s">
        <v>55</v>
      </c>
      <c r="H26" s="47" t="s">
        <v>55</v>
      </c>
      <c r="I26" s="47" t="s">
        <v>55</v>
      </c>
      <c r="J26" s="47" t="s">
        <v>55</v>
      </c>
      <c r="K26" s="47" t="s">
        <v>55</v>
      </c>
      <c r="L26" s="47" t="s">
        <v>55</v>
      </c>
      <c r="M26" s="47" t="s">
        <v>55</v>
      </c>
      <c r="N26" s="47" t="s">
        <v>55</v>
      </c>
      <c r="O26" s="47" t="s">
        <v>55</v>
      </c>
      <c r="P26" s="47"/>
      <c r="Q26" s="48">
        <v>44492</v>
      </c>
      <c r="T26" s="1"/>
      <c r="AB26" s="4"/>
    </row>
    <row r="27" spans="1:28" ht="30.75">
      <c r="A27" s="46" t="s">
        <v>75</v>
      </c>
      <c r="B27" s="20" t="s">
        <v>42</v>
      </c>
      <c r="C27" t="s">
        <v>43</v>
      </c>
      <c r="D27" s="47" t="s">
        <v>55</v>
      </c>
      <c r="E27" s="47" t="s">
        <v>55</v>
      </c>
      <c r="F27" s="47" t="s">
        <v>55</v>
      </c>
      <c r="G27" s="47" t="s">
        <v>55</v>
      </c>
      <c r="H27" s="47" t="s">
        <v>55</v>
      </c>
      <c r="I27" s="47" t="s">
        <v>55</v>
      </c>
      <c r="J27" s="47" t="s">
        <v>55</v>
      </c>
      <c r="K27" s="47" t="s">
        <v>55</v>
      </c>
      <c r="L27" s="47" t="s">
        <v>55</v>
      </c>
      <c r="M27" s="47" t="s">
        <v>55</v>
      </c>
      <c r="N27" s="47" t="s">
        <v>55</v>
      </c>
      <c r="O27" s="47" t="s">
        <v>55</v>
      </c>
      <c r="P27" s="47"/>
      <c r="Q27" s="48">
        <v>44493</v>
      </c>
      <c r="R27" s="3" t="s">
        <v>76</v>
      </c>
      <c r="T27" s="1"/>
      <c r="AB27" s="4"/>
    </row>
    <row r="28" spans="1:28">
      <c r="K28" s="4"/>
      <c r="T28" s="1"/>
      <c r="AB28" s="4"/>
    </row>
    <row r="29" spans="1:28">
      <c r="AB29" s="4"/>
    </row>
  </sheetData>
  <mergeCells count="13">
    <mergeCell ref="A10:R10"/>
    <mergeCell ref="L11:P11"/>
    <mergeCell ref="A2:R2"/>
    <mergeCell ref="D11:J11"/>
    <mergeCell ref="A1:R1"/>
    <mergeCell ref="D8:Q8"/>
    <mergeCell ref="D9:Q9"/>
    <mergeCell ref="R3:R7"/>
    <mergeCell ref="D3:Q3"/>
    <mergeCell ref="D4:Q4"/>
    <mergeCell ref="D5:Q5"/>
    <mergeCell ref="D6:Q6"/>
    <mergeCell ref="D7:Q7"/>
  </mergeCells>
  <hyperlinks>
    <hyperlink ref="C13" r:id="rId1" xr:uid="{27F8B92E-83E4-4CED-B827-BC604CA26A00}"/>
    <hyperlink ref="C14" r:id="rId2" xr:uid="{A15EE10C-9146-4382-883F-313DF2614251}"/>
    <hyperlink ref="B15" r:id="rId3" xr:uid="{BD85D40D-7DD5-40A4-89F0-15903C5F487F}"/>
    <hyperlink ref="B13" r:id="rId4" xr:uid="{29BCBB66-DE6A-429E-B312-8EED3FC1D6CD}"/>
    <hyperlink ref="B14" r:id="rId5" xr:uid="{42166700-F99D-4B1C-A4FE-3B7D484C2D02}"/>
    <hyperlink ref="B17" r:id="rId6" xr:uid="{EB1491E2-FA24-474F-8983-8B19BF5C6434}"/>
    <hyperlink ref="B16" r:id="rId7" xr:uid="{B7C7E3D2-B236-4F4B-8BAB-D7A21CCA0C17}"/>
    <hyperlink ref="B18" r:id="rId8" xr:uid="{5A4FA77E-817D-422F-89EF-5972CC553ACE}"/>
    <hyperlink ref="B19" r:id="rId9" xr:uid="{B6F3EB4A-1F63-4587-B706-8B47DB6D3C60}"/>
    <hyperlink ref="B20" r:id="rId10" xr:uid="{A137E566-DE32-4E7D-B318-1CCD4653FEEE}"/>
    <hyperlink ref="B21" r:id="rId11" xr:uid="{71B6ABBC-5E4C-420A-8866-8C7DC9C09088}"/>
    <hyperlink ref="B22" r:id="rId12" xr:uid="{157DE727-0B68-4703-B246-B7F42171D984}"/>
    <hyperlink ref="B24" r:id="rId13" xr:uid="{119DED86-47B8-4686-9CE1-A2B1B7F31A58}"/>
    <hyperlink ref="B25" r:id="rId14" xr:uid="{41DB6608-7E47-482C-A69B-05F4435DB5CB}"/>
    <hyperlink ref="B26" r:id="rId15" xr:uid="{8A2DCF89-8253-4E71-AA0B-5E761F6724FF}"/>
    <hyperlink ref="B27" r:id="rId16" xr:uid="{A4A378BE-B20B-4643-807F-92ED3E48167A}"/>
    <hyperlink ref="C16" r:id="rId17" display="Medical Policy" xr:uid="{D1E09EF1-36D4-4D29-8823-7BEE4CEB4218}"/>
    <hyperlink ref="C17" r:id="rId18" display="Medical Policy" xr:uid="{EEDFD843-611D-473E-BDED-1FF4D989AF90}"/>
    <hyperlink ref="C19" r:id="rId19" display="See Medical Policy here and  Section 1 for  &quot;Medical Necessity&quot; description" xr:uid="{2A658330-25DE-42E2-843E-B3962B2EDADA}"/>
    <hyperlink ref="C20" r:id="rId20" display="See Medical Policy here and  Section 1 for  &quot;Medical Necessity&quot; description" xr:uid="{3EE7A903-16BA-4880-B183-9EEBFD7D2778}"/>
  </hyperlinks>
  <pageMargins left="0.7" right="0.7" top="0.75" bottom="0.75" header="0.3" footer="0.3"/>
  <pageSetup orientation="portrait" horizontalDpi="360" verticalDpi="360" r:id="rId21"/>
  <legacyDrawing r:id="rId22"/>
  <tableParts count="1">
    <tablePart r:id="rId2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07AD0-C193-4310-B2D8-802B66B25184}">
  <dimension ref="A1:S91"/>
  <sheetViews>
    <sheetView zoomScale="63" zoomScaleNormal="85" workbookViewId="0">
      <pane ySplit="1" topLeftCell="A3" activePane="bottomLeft" state="frozen"/>
      <selection pane="bottomLeft" activeCell="W19" sqref="W19"/>
    </sheetView>
  </sheetViews>
  <sheetFormatPr defaultColWidth="8.85546875" defaultRowHeight="21"/>
  <cols>
    <col min="1" max="1" width="52.140625" style="56" customWidth="1"/>
    <col min="2" max="3" width="13.85546875" customWidth="1"/>
    <col min="4" max="17" width="13.85546875" style="47" customWidth="1"/>
    <col min="18" max="18" width="38.7109375" style="1" customWidth="1"/>
    <col min="19" max="19" width="37.42578125" customWidth="1"/>
  </cols>
  <sheetData>
    <row r="1" spans="1:19">
      <c r="A1" s="71" t="s">
        <v>27</v>
      </c>
      <c r="B1" s="71"/>
      <c r="C1" s="71"/>
      <c r="D1" s="71"/>
      <c r="E1" s="71"/>
      <c r="F1" s="71"/>
      <c r="G1" s="71"/>
      <c r="H1" s="71"/>
      <c r="I1" s="71"/>
      <c r="J1" s="71"/>
      <c r="K1" s="71"/>
      <c r="L1" s="71"/>
      <c r="M1" s="71"/>
      <c r="N1" s="71"/>
      <c r="O1" s="71"/>
      <c r="P1" s="71"/>
      <c r="Q1" s="71"/>
    </row>
    <row r="2" spans="1:19" ht="15" customHeight="1">
      <c r="A2" s="69" t="s">
        <v>28</v>
      </c>
      <c r="B2" s="69"/>
      <c r="C2" s="69"/>
      <c r="D2" s="69"/>
      <c r="E2" s="69"/>
      <c r="F2" s="69"/>
      <c r="G2" s="69"/>
      <c r="H2" s="69"/>
      <c r="I2" s="69"/>
      <c r="J2" s="69"/>
      <c r="K2" s="69"/>
      <c r="L2" s="69"/>
      <c r="M2" s="69"/>
      <c r="N2" s="69"/>
      <c r="O2" s="69"/>
      <c r="P2" s="69"/>
      <c r="Q2" s="69"/>
    </row>
    <row r="3" spans="1:19" ht="15" customHeight="1">
      <c r="A3" s="58"/>
      <c r="B3" s="69" t="s">
        <v>29</v>
      </c>
      <c r="C3" s="69"/>
      <c r="D3" s="69"/>
      <c r="E3" s="69"/>
      <c r="F3" s="69"/>
      <c r="G3" s="69"/>
      <c r="H3" s="69"/>
      <c r="I3" s="69"/>
      <c r="J3" s="69"/>
      <c r="K3" s="69"/>
      <c r="L3" s="69"/>
      <c r="M3" s="69"/>
      <c r="N3" s="69"/>
      <c r="O3" s="69"/>
      <c r="P3" s="69"/>
      <c r="Q3" s="69"/>
      <c r="R3" s="74" t="s">
        <v>30</v>
      </c>
    </row>
    <row r="4" spans="1:19" ht="15" customHeight="1">
      <c r="A4" s="57"/>
      <c r="B4" s="69" t="s">
        <v>77</v>
      </c>
      <c r="C4" s="69"/>
      <c r="D4" s="69"/>
      <c r="E4" s="69"/>
      <c r="F4" s="69"/>
      <c r="G4" s="69"/>
      <c r="H4" s="69"/>
      <c r="I4" s="69"/>
      <c r="J4" s="69"/>
      <c r="K4" s="69"/>
      <c r="L4" s="69"/>
      <c r="M4" s="69"/>
      <c r="N4" s="69"/>
      <c r="O4" s="69"/>
      <c r="P4" s="69"/>
      <c r="Q4" s="69"/>
      <c r="R4" s="74"/>
    </row>
    <row r="5" spans="1:19" ht="15" customHeight="1">
      <c r="A5" s="59"/>
      <c r="B5" s="69" t="s">
        <v>31</v>
      </c>
      <c r="C5" s="69"/>
      <c r="D5" s="69"/>
      <c r="E5" s="69"/>
      <c r="F5" s="69"/>
      <c r="G5" s="69"/>
      <c r="H5" s="69"/>
      <c r="I5" s="69"/>
      <c r="J5" s="69"/>
      <c r="K5" s="69"/>
      <c r="L5" s="69"/>
      <c r="M5" s="69"/>
      <c r="N5" s="69"/>
      <c r="O5" s="69"/>
      <c r="P5" s="69"/>
      <c r="Q5" s="69"/>
      <c r="R5" s="74"/>
    </row>
    <row r="6" spans="1:19" ht="12.75" customHeight="1">
      <c r="A6" s="60"/>
      <c r="B6" s="69" t="s">
        <v>32</v>
      </c>
      <c r="C6" s="69"/>
      <c r="D6" s="69"/>
      <c r="E6" s="69"/>
      <c r="F6" s="69"/>
      <c r="G6" s="69"/>
      <c r="H6" s="69"/>
      <c r="I6" s="69"/>
      <c r="J6" s="69"/>
      <c r="K6" s="69"/>
      <c r="L6" s="69"/>
      <c r="M6" s="69"/>
      <c r="N6" s="69"/>
      <c r="O6" s="69"/>
      <c r="P6" s="69"/>
      <c r="Q6" s="69"/>
      <c r="R6" s="74"/>
    </row>
    <row r="7" spans="1:19">
      <c r="A7" s="61"/>
      <c r="B7" s="69" t="s">
        <v>33</v>
      </c>
      <c r="C7" s="69"/>
      <c r="D7" s="69"/>
      <c r="E7" s="69"/>
      <c r="F7" s="69"/>
      <c r="G7" s="69"/>
      <c r="H7" s="69"/>
      <c r="I7" s="69"/>
      <c r="J7" s="69"/>
      <c r="K7" s="69"/>
      <c r="L7" s="69"/>
      <c r="M7" s="69"/>
      <c r="N7" s="69"/>
      <c r="O7" s="69"/>
      <c r="P7" s="69"/>
      <c r="Q7" s="69"/>
      <c r="R7" s="74"/>
    </row>
    <row r="8" spans="1:19" ht="15" customHeight="1">
      <c r="A8" s="62"/>
      <c r="B8" s="69" t="s">
        <v>34</v>
      </c>
      <c r="C8" s="69"/>
      <c r="D8" s="69"/>
      <c r="E8" s="69"/>
      <c r="F8" s="69"/>
      <c r="G8" s="69"/>
      <c r="H8" s="69"/>
      <c r="I8" s="69"/>
      <c r="J8" s="69"/>
      <c r="K8" s="69"/>
      <c r="L8" s="69"/>
      <c r="M8" s="69"/>
      <c r="N8" s="69"/>
      <c r="O8" s="69"/>
      <c r="P8" s="69"/>
      <c r="Q8" s="69"/>
      <c r="R8" s="74"/>
    </row>
    <row r="9" spans="1:19" ht="91.5">
      <c r="A9" s="63"/>
      <c r="B9" s="77" t="s">
        <v>35</v>
      </c>
      <c r="C9" s="77"/>
      <c r="D9" s="77"/>
      <c r="E9" s="77"/>
      <c r="F9" s="77"/>
      <c r="G9" s="77"/>
      <c r="H9" s="77"/>
      <c r="I9" s="77"/>
      <c r="J9" s="77"/>
      <c r="K9" s="77"/>
      <c r="L9" s="77"/>
      <c r="M9" s="77"/>
      <c r="N9" s="77"/>
      <c r="O9" s="77"/>
      <c r="P9" s="77"/>
      <c r="Q9" s="77"/>
      <c r="R9" s="1" t="s">
        <v>36</v>
      </c>
    </row>
    <row r="10" spans="1:19" ht="58.5" customHeight="1">
      <c r="A10" s="64"/>
      <c r="B10" s="69" t="s">
        <v>37</v>
      </c>
      <c r="C10" s="69"/>
      <c r="D10" s="69"/>
      <c r="E10" s="69"/>
      <c r="F10" s="69"/>
      <c r="G10" s="69"/>
      <c r="H10" s="69"/>
      <c r="I10" s="69"/>
      <c r="J10" s="69"/>
      <c r="K10" s="69"/>
      <c r="L10" s="69"/>
      <c r="M10" s="69"/>
      <c r="N10" s="69"/>
      <c r="O10" s="69"/>
      <c r="P10" s="69"/>
      <c r="Q10" s="69"/>
      <c r="R10" s="1" t="s">
        <v>78</v>
      </c>
    </row>
    <row r="11" spans="1:19" ht="21.75" thickBot="1"/>
    <row r="12" spans="1:19" ht="21.6" customHeight="1" thickTop="1" thickBot="1">
      <c r="A12" s="65" t="s">
        <v>79</v>
      </c>
      <c r="B12" s="75" t="s">
        <v>80</v>
      </c>
      <c r="C12" s="75"/>
      <c r="D12" s="75"/>
      <c r="E12" s="75"/>
      <c r="F12" s="75"/>
      <c r="G12" s="75"/>
      <c r="H12" s="75"/>
      <c r="I12" s="75"/>
      <c r="J12" s="75"/>
      <c r="K12" s="75"/>
      <c r="L12" s="75"/>
      <c r="M12" s="75"/>
      <c r="N12" s="75"/>
      <c r="O12" s="75"/>
      <c r="P12" s="75"/>
      <c r="Q12" s="75"/>
      <c r="R12" s="76"/>
    </row>
    <row r="13" spans="1:19" ht="21.75" thickTop="1">
      <c r="A13" s="66"/>
    </row>
    <row r="14" spans="1:19" s="54" customFormat="1">
      <c r="A14" s="56"/>
      <c r="D14" s="71" t="s">
        <v>39</v>
      </c>
      <c r="E14" s="71"/>
      <c r="F14" s="71"/>
      <c r="G14" s="71"/>
      <c r="H14" s="71"/>
      <c r="I14" s="71"/>
      <c r="J14" s="71"/>
      <c r="K14" s="55"/>
      <c r="L14" s="71" t="s">
        <v>40</v>
      </c>
      <c r="M14" s="71"/>
      <c r="N14" s="71"/>
      <c r="O14" s="71"/>
      <c r="P14" s="71"/>
      <c r="R14" s="56"/>
      <c r="S14" s="54" t="s">
        <v>81</v>
      </c>
    </row>
    <row r="15" spans="1:19" s="47" customFormat="1" ht="57.75" customHeight="1">
      <c r="A15" s="11" t="s">
        <v>82</v>
      </c>
      <c r="B15" s="50" t="s">
        <v>83</v>
      </c>
      <c r="C15" s="50" t="s">
        <v>43</v>
      </c>
      <c r="D15" s="50" t="s">
        <v>44</v>
      </c>
      <c r="E15" s="50" t="s">
        <v>45</v>
      </c>
      <c r="F15" s="50" t="s">
        <v>46</v>
      </c>
      <c r="G15" s="50" t="s">
        <v>47</v>
      </c>
      <c r="H15" s="50" t="s">
        <v>48</v>
      </c>
      <c r="I15" s="50" t="s">
        <v>49</v>
      </c>
      <c r="J15" s="50" t="s">
        <v>50</v>
      </c>
      <c r="K15" s="50" t="s">
        <v>325</v>
      </c>
      <c r="L15" s="50" t="s">
        <v>84</v>
      </c>
      <c r="M15" s="50" t="s">
        <v>85</v>
      </c>
      <c r="N15" s="50" t="s">
        <v>86</v>
      </c>
      <c r="O15" s="50" t="s">
        <v>87</v>
      </c>
      <c r="P15" s="50" t="s">
        <v>314</v>
      </c>
      <c r="Q15" s="50" t="s">
        <v>51</v>
      </c>
      <c r="R15" s="50" t="s">
        <v>52</v>
      </c>
      <c r="S15" s="50" t="s">
        <v>88</v>
      </c>
    </row>
    <row r="16" spans="1:19" ht="77.25" customHeight="1">
      <c r="A16" s="62" t="s">
        <v>89</v>
      </c>
      <c r="B16" s="20" t="str">
        <f>HYPERLINK("https://www.opm.gov/healthcare-insurance/healthcare/plan-information/plan-codes/2022/brochures/73-906.pdf#page=58", "Brochure PDF")</f>
        <v>Brochure PDF</v>
      </c>
      <c r="C16" s="18" t="s">
        <v>90</v>
      </c>
      <c r="D16" s="47" t="s">
        <v>61</v>
      </c>
      <c r="E16" s="47" t="s">
        <v>146</v>
      </c>
      <c r="F16" s="51" t="s">
        <v>146</v>
      </c>
      <c r="G16" s="51" t="s">
        <v>146</v>
      </c>
      <c r="H16" s="51" t="s">
        <v>146</v>
      </c>
      <c r="I16" s="51" t="s">
        <v>146</v>
      </c>
      <c r="J16" s="51" t="s">
        <v>146</v>
      </c>
      <c r="K16" s="51" t="s">
        <v>146</v>
      </c>
      <c r="L16" s="51" t="s">
        <v>146</v>
      </c>
      <c r="M16" s="51" t="s">
        <v>146</v>
      </c>
      <c r="N16" s="51" t="s">
        <v>146</v>
      </c>
      <c r="O16" s="51" t="s">
        <v>146</v>
      </c>
      <c r="P16" s="52"/>
      <c r="Q16" s="48">
        <v>44497</v>
      </c>
      <c r="R16" s="1" t="s">
        <v>93</v>
      </c>
      <c r="S16" s="1" t="s">
        <v>94</v>
      </c>
    </row>
    <row r="17" spans="1:19" ht="76.5">
      <c r="A17" s="62" t="s">
        <v>95</v>
      </c>
      <c r="B17" s="20" t="str">
        <f>HYPERLINK("https://www.opm.gov/healthcare-insurance/healthcare/plan-information/plan-codes/2022/brochures/73-879.pdf#page=114", "Brochure PDF")</f>
        <v>Brochure PDF</v>
      </c>
      <c r="C17" s="18" t="s">
        <v>90</v>
      </c>
      <c r="D17" s="47" t="s">
        <v>61</v>
      </c>
      <c r="E17" s="51" t="s">
        <v>146</v>
      </c>
      <c r="F17" s="51" t="s">
        <v>146</v>
      </c>
      <c r="G17" s="51" t="s">
        <v>146</v>
      </c>
      <c r="H17" s="51" t="s">
        <v>146</v>
      </c>
      <c r="I17" s="51" t="s">
        <v>146</v>
      </c>
      <c r="J17" s="51" t="s">
        <v>146</v>
      </c>
      <c r="K17" s="51" t="s">
        <v>146</v>
      </c>
      <c r="L17" s="51" t="s">
        <v>146</v>
      </c>
      <c r="M17" s="51" t="s">
        <v>146</v>
      </c>
      <c r="N17" s="51" t="s">
        <v>146</v>
      </c>
      <c r="O17" s="51" t="s">
        <v>146</v>
      </c>
      <c r="P17" s="52"/>
      <c r="Q17" s="48">
        <v>44497</v>
      </c>
      <c r="R17" s="1" t="s">
        <v>96</v>
      </c>
      <c r="S17" s="1" t="s">
        <v>94</v>
      </c>
    </row>
    <row r="18" spans="1:19" ht="46.5" customHeight="1">
      <c r="A18" s="62" t="s">
        <v>97</v>
      </c>
      <c r="B18" s="20" t="str">
        <f>HYPERLINK("https://www.opm.gov/healthcare-insurance/healthcare/plan-information/plan-codes/2022/brochures/73-828.pdf#page=122", "Brochure PDF")</f>
        <v>Brochure PDF</v>
      </c>
      <c r="C18" s="18" t="s">
        <v>90</v>
      </c>
      <c r="D18" s="47" t="s">
        <v>61</v>
      </c>
      <c r="E18" s="51" t="s">
        <v>146</v>
      </c>
      <c r="F18" s="51" t="s">
        <v>146</v>
      </c>
      <c r="G18" s="51" t="s">
        <v>146</v>
      </c>
      <c r="H18" s="51" t="s">
        <v>146</v>
      </c>
      <c r="I18" s="51" t="s">
        <v>146</v>
      </c>
      <c r="J18" s="51" t="s">
        <v>146</v>
      </c>
      <c r="K18" s="51" t="s">
        <v>146</v>
      </c>
      <c r="L18" s="51" t="s">
        <v>146</v>
      </c>
      <c r="M18" s="51" t="s">
        <v>146</v>
      </c>
      <c r="N18" s="51" t="s">
        <v>146</v>
      </c>
      <c r="O18" s="51" t="s">
        <v>146</v>
      </c>
      <c r="P18" s="52"/>
      <c r="Q18" s="48">
        <v>44497</v>
      </c>
      <c r="R18" s="23" t="s">
        <v>98</v>
      </c>
      <c r="S18" s="1" t="s">
        <v>94</v>
      </c>
    </row>
    <row r="19" spans="1:19" ht="31.5">
      <c r="A19" s="62" t="s">
        <v>99</v>
      </c>
      <c r="B19" s="20" t="str">
        <f>HYPERLINK("https://www.opm.gov/healthcare-insurance/healthcare/plan-information/plan-codes/2022/brochures/73-128.pdf#page=51", "Brochure PDF")</f>
        <v>Brochure PDF</v>
      </c>
      <c r="C19" s="18" t="s">
        <v>90</v>
      </c>
      <c r="D19" s="47" t="s">
        <v>61</v>
      </c>
      <c r="E19" s="51" t="s">
        <v>146</v>
      </c>
      <c r="F19" s="51" t="s">
        <v>146</v>
      </c>
      <c r="G19" s="51" t="s">
        <v>146</v>
      </c>
      <c r="H19" s="51" t="s">
        <v>146</v>
      </c>
      <c r="I19" s="51" t="s">
        <v>146</v>
      </c>
      <c r="J19" s="51" t="s">
        <v>146</v>
      </c>
      <c r="K19" s="51" t="s">
        <v>146</v>
      </c>
      <c r="L19" s="51" t="s">
        <v>146</v>
      </c>
      <c r="M19" s="51" t="s">
        <v>146</v>
      </c>
      <c r="N19" s="51" t="s">
        <v>146</v>
      </c>
      <c r="O19" s="51" t="s">
        <v>146</v>
      </c>
      <c r="P19" s="52"/>
      <c r="Q19" s="48">
        <v>44497</v>
      </c>
      <c r="R19" s="1" t="s">
        <v>100</v>
      </c>
      <c r="S19" s="1" t="s">
        <v>101</v>
      </c>
    </row>
    <row r="20" spans="1:19" ht="42" customHeight="1">
      <c r="A20" s="62" t="s">
        <v>102</v>
      </c>
      <c r="B20" s="20" t="str">
        <f>HYPERLINK("https://www.opm.gov/healthcare-insurance/healthcare/plan-information/plan-codes/2022/brochures/73-052.pdf#page=96", "Brochure PDF")</f>
        <v>Brochure PDF</v>
      </c>
      <c r="C20" s="18" t="s">
        <v>90</v>
      </c>
      <c r="D20" s="47" t="s">
        <v>61</v>
      </c>
      <c r="E20" s="51" t="s">
        <v>146</v>
      </c>
      <c r="F20" s="51" t="s">
        <v>146</v>
      </c>
      <c r="G20" s="51" t="s">
        <v>146</v>
      </c>
      <c r="H20" s="51" t="s">
        <v>146</v>
      </c>
      <c r="I20" s="51" t="s">
        <v>146</v>
      </c>
      <c r="J20" s="51" t="s">
        <v>146</v>
      </c>
      <c r="K20" s="51" t="s">
        <v>146</v>
      </c>
      <c r="L20" s="51" t="s">
        <v>146</v>
      </c>
      <c r="M20" s="51" t="s">
        <v>146</v>
      </c>
      <c r="N20" s="51" t="s">
        <v>146</v>
      </c>
      <c r="O20" s="51" t="s">
        <v>146</v>
      </c>
      <c r="P20" s="52"/>
      <c r="Q20" s="48">
        <v>44497</v>
      </c>
      <c r="R20" s="1" t="s">
        <v>100</v>
      </c>
      <c r="S20" s="1" t="s">
        <v>103</v>
      </c>
    </row>
    <row r="21" spans="1:19" ht="31.5">
      <c r="A21" s="62" t="s">
        <v>104</v>
      </c>
      <c r="B21" s="20" t="str">
        <f>HYPERLINK("https://www.opm.gov/healthcare-insurance/healthcare/plan-information/plan-codes/2022/brochures/73-851.pdf#page=49", "Brochure PDF")</f>
        <v>Brochure PDF</v>
      </c>
      <c r="C21" s="18" t="s">
        <v>90</v>
      </c>
      <c r="D21" s="47" t="s">
        <v>61</v>
      </c>
      <c r="E21" s="51" t="s">
        <v>146</v>
      </c>
      <c r="F21" s="51" t="s">
        <v>146</v>
      </c>
      <c r="G21" s="51" t="s">
        <v>146</v>
      </c>
      <c r="H21" s="51" t="s">
        <v>146</v>
      </c>
      <c r="I21" s="51" t="s">
        <v>146</v>
      </c>
      <c r="J21" s="51" t="s">
        <v>146</v>
      </c>
      <c r="K21" s="51" t="s">
        <v>146</v>
      </c>
      <c r="L21" s="51" t="s">
        <v>146</v>
      </c>
      <c r="M21" s="51" t="s">
        <v>146</v>
      </c>
      <c r="N21" s="51" t="s">
        <v>146</v>
      </c>
      <c r="O21" s="51" t="s">
        <v>146</v>
      </c>
      <c r="P21" s="52"/>
      <c r="Q21" s="48">
        <v>44497</v>
      </c>
      <c r="R21" s="1" t="s">
        <v>100</v>
      </c>
      <c r="S21" s="1" t="s">
        <v>105</v>
      </c>
    </row>
    <row r="22" spans="1:19" ht="31.5">
      <c r="A22" s="62" t="s">
        <v>106</v>
      </c>
      <c r="B22" s="20" t="str">
        <f>HYPERLINK("https://www.opm.gov/healthcare-insurance/healthcare/plan-information/plan-codes/2022/brochures/73-806.pdf#page=47", "Brochure PDF")</f>
        <v>Brochure PDF</v>
      </c>
      <c r="C22" s="18" t="s">
        <v>90</v>
      </c>
      <c r="D22" s="47" t="s">
        <v>61</v>
      </c>
      <c r="E22" s="51" t="s">
        <v>146</v>
      </c>
      <c r="F22" s="51" t="s">
        <v>146</v>
      </c>
      <c r="G22" s="51" t="s">
        <v>146</v>
      </c>
      <c r="H22" s="51" t="s">
        <v>146</v>
      </c>
      <c r="I22" s="51" t="s">
        <v>146</v>
      </c>
      <c r="J22" s="51" t="s">
        <v>146</v>
      </c>
      <c r="K22" s="51" t="s">
        <v>146</v>
      </c>
      <c r="L22" s="51" t="s">
        <v>146</v>
      </c>
      <c r="M22" s="51" t="s">
        <v>146</v>
      </c>
      <c r="N22" s="51" t="s">
        <v>146</v>
      </c>
      <c r="O22" s="51" t="s">
        <v>146</v>
      </c>
      <c r="P22" s="52"/>
      <c r="Q22" s="48">
        <v>44497</v>
      </c>
      <c r="R22" s="1" t="s">
        <v>100</v>
      </c>
      <c r="S22" s="1" t="s">
        <v>107</v>
      </c>
    </row>
    <row r="23" spans="1:19" ht="177.95" customHeight="1">
      <c r="A23" s="62" t="s">
        <v>108</v>
      </c>
      <c r="B23" s="20" t="str">
        <f>HYPERLINK("https://www.opm.gov/healthcare-insurance/healthcare/plan-information/plan-codes/2022/brochures/73-564.pdf#page=109", "Brochure PDF")</f>
        <v>Brochure PDF</v>
      </c>
      <c r="C23" s="18" t="s">
        <v>65</v>
      </c>
      <c r="D23" s="51" t="s">
        <v>61</v>
      </c>
      <c r="E23" s="51" t="s">
        <v>146</v>
      </c>
      <c r="F23" s="51" t="s">
        <v>146</v>
      </c>
      <c r="G23" s="51" t="s">
        <v>146</v>
      </c>
      <c r="H23" s="51" t="s">
        <v>146</v>
      </c>
      <c r="I23" s="51" t="s">
        <v>146</v>
      </c>
      <c r="J23" s="51" t="s">
        <v>146</v>
      </c>
      <c r="K23" s="51" t="s">
        <v>146</v>
      </c>
      <c r="L23" s="51" t="s">
        <v>146</v>
      </c>
      <c r="M23" s="51" t="s">
        <v>146</v>
      </c>
      <c r="N23" s="51" t="s">
        <v>146</v>
      </c>
      <c r="O23" s="51" t="s">
        <v>146</v>
      </c>
      <c r="P23" s="52"/>
      <c r="Q23" s="48">
        <v>44497</v>
      </c>
      <c r="R23" s="1" t="s">
        <v>109</v>
      </c>
      <c r="S23" s="1" t="s">
        <v>110</v>
      </c>
    </row>
    <row r="24" spans="1:19" ht="76.5">
      <c r="A24" s="60" t="s">
        <v>111</v>
      </c>
      <c r="B24" s="20" t="str">
        <f>HYPERLINK("https://www.opm.gov/healthcare-insurance/healthcare/plan-information/plan-codes/2022/brochures/73-877.pdf#page=43", "Brochure PDF")</f>
        <v>Brochure PDF</v>
      </c>
      <c r="C24" s="18" t="s">
        <v>112</v>
      </c>
      <c r="D24" s="47" t="s">
        <v>55</v>
      </c>
      <c r="E24" s="47" t="s">
        <v>55</v>
      </c>
      <c r="F24" s="47" t="s">
        <v>55</v>
      </c>
      <c r="G24" s="47" t="s">
        <v>55</v>
      </c>
      <c r="H24" s="47" t="s">
        <v>55</v>
      </c>
      <c r="I24" s="47" t="s">
        <v>55</v>
      </c>
      <c r="J24" s="47" t="s">
        <v>55</v>
      </c>
      <c r="K24" s="47" t="s">
        <v>55</v>
      </c>
      <c r="L24" s="47" t="s">
        <v>55</v>
      </c>
      <c r="M24" s="47" t="s">
        <v>55</v>
      </c>
      <c r="N24" s="47" t="s">
        <v>55</v>
      </c>
      <c r="O24" s="47" t="s">
        <v>55</v>
      </c>
      <c r="Q24" s="48">
        <v>44497</v>
      </c>
      <c r="R24" s="1" t="s">
        <v>113</v>
      </c>
      <c r="S24" s="1" t="s">
        <v>114</v>
      </c>
    </row>
    <row r="25" spans="1:19" ht="75" customHeight="1">
      <c r="A25" s="61" t="s">
        <v>115</v>
      </c>
      <c r="B25" s="20" t="str">
        <f>HYPERLINK("https://www.opm.gov/healthcare-insurance/healthcare/plan-information/plan-codes/2022/brochures/73-699.pdf#page=21", "Brochure PDF")</f>
        <v>Brochure PDF</v>
      </c>
      <c r="C25" s="31" t="s">
        <v>116</v>
      </c>
      <c r="Q25" s="48">
        <v>44497</v>
      </c>
      <c r="R25" s="1" t="s">
        <v>117</v>
      </c>
      <c r="S25" s="1" t="s">
        <v>118</v>
      </c>
    </row>
    <row r="26" spans="1:19" ht="210">
      <c r="A26" s="59" t="s">
        <v>119</v>
      </c>
      <c r="B26" s="20" t="str">
        <f>HYPERLINK("https://www.opm.gov/healthcare-insurance/healthcare/plan-information/plan-codes/2022/brochures/73-815.pdf#page=87", "Brochure PDF")</f>
        <v>Brochure PDF</v>
      </c>
      <c r="C26" s="18" t="s">
        <v>120</v>
      </c>
      <c r="D26" s="47" t="s">
        <v>55</v>
      </c>
      <c r="E26" s="47" t="s">
        <v>55</v>
      </c>
      <c r="F26" s="47" t="s">
        <v>55</v>
      </c>
      <c r="G26" s="47" t="s">
        <v>55</v>
      </c>
      <c r="H26" s="47" t="s">
        <v>55</v>
      </c>
      <c r="I26" s="47" t="s">
        <v>55</v>
      </c>
      <c r="J26" s="47" t="s">
        <v>55</v>
      </c>
      <c r="K26" s="47" t="s">
        <v>55</v>
      </c>
      <c r="L26" s="47" t="s">
        <v>55</v>
      </c>
      <c r="M26" s="47" t="s">
        <v>55</v>
      </c>
      <c r="N26" s="47" t="s">
        <v>55</v>
      </c>
      <c r="O26" s="47" t="s">
        <v>55</v>
      </c>
      <c r="Q26" s="48">
        <v>44497</v>
      </c>
      <c r="R26" s="32" t="s">
        <v>121</v>
      </c>
      <c r="S26" s="1" t="s">
        <v>122</v>
      </c>
    </row>
    <row r="27" spans="1:19" ht="61.5">
      <c r="A27" s="57" t="s">
        <v>123</v>
      </c>
      <c r="B27" s="20" t="str">
        <f>HYPERLINK("https://www.opm.gov/healthcare-insurance/healthcare/plan-information/plan-codes/2022/brochures/73-153.pdf#page=40", "Brochure PDF")</f>
        <v>Brochure PDF</v>
      </c>
      <c r="C27" s="18" t="s">
        <v>124</v>
      </c>
      <c r="D27" s="47" t="s">
        <v>55</v>
      </c>
      <c r="E27" s="47" t="s">
        <v>55</v>
      </c>
      <c r="F27" s="47" t="s">
        <v>55</v>
      </c>
      <c r="G27" s="47" t="s">
        <v>55</v>
      </c>
      <c r="H27" s="47" t="s">
        <v>55</v>
      </c>
      <c r="I27" s="47" t="s">
        <v>55</v>
      </c>
      <c r="J27" s="47" t="s">
        <v>55</v>
      </c>
      <c r="K27" s="47" t="s">
        <v>55</v>
      </c>
      <c r="L27" s="47" t="s">
        <v>55</v>
      </c>
      <c r="M27" s="47" t="s">
        <v>55</v>
      </c>
      <c r="N27" s="47" t="s">
        <v>55</v>
      </c>
      <c r="O27" s="47" t="s">
        <v>55</v>
      </c>
      <c r="Q27" s="48">
        <v>44497</v>
      </c>
      <c r="R27" s="1" t="s">
        <v>316</v>
      </c>
      <c r="S27" s="1" t="s">
        <v>125</v>
      </c>
    </row>
    <row r="28" spans="1:19" ht="31.5">
      <c r="A28" s="60" t="s">
        <v>126</v>
      </c>
      <c r="B28" s="20" t="str">
        <f>HYPERLINK("https://www.opm.gov/healthcare-insurance/healthcare/plan-information/plan-codes/2022/brochures/73-894.pdf#page=42", "Brochure PDF")</f>
        <v>Brochure PDF</v>
      </c>
      <c r="C28" s="18" t="s">
        <v>127</v>
      </c>
      <c r="D28" s="47" t="s">
        <v>55</v>
      </c>
      <c r="E28" s="47" t="s">
        <v>55</v>
      </c>
      <c r="F28" s="47" t="s">
        <v>55</v>
      </c>
      <c r="G28" s="47" t="s">
        <v>55</v>
      </c>
      <c r="H28" s="47" t="s">
        <v>55</v>
      </c>
      <c r="I28" s="47" t="s">
        <v>55</v>
      </c>
      <c r="J28" s="47" t="s">
        <v>55</v>
      </c>
      <c r="K28" s="47" t="s">
        <v>55</v>
      </c>
      <c r="L28" s="47" t="s">
        <v>55</v>
      </c>
      <c r="M28" s="47" t="s">
        <v>55</v>
      </c>
      <c r="N28" s="47" t="s">
        <v>55</v>
      </c>
      <c r="O28" s="47" t="s">
        <v>55</v>
      </c>
      <c r="Q28" s="48">
        <v>44497</v>
      </c>
      <c r="S28" s="1" t="s">
        <v>128</v>
      </c>
    </row>
    <row r="29" spans="1:19" ht="31.5">
      <c r="A29" s="60" t="s">
        <v>129</v>
      </c>
      <c r="B29" s="20" t="str">
        <f>HYPERLINK("https://www.opm.gov/healthcare-insurance/healthcare/plan-information/plan-codes/2022/brochures/73-516.pdf#page=51", "Brochure PDF")</f>
        <v>Brochure PDF</v>
      </c>
      <c r="C29" s="18" t="s">
        <v>127</v>
      </c>
      <c r="D29" s="47" t="s">
        <v>55</v>
      </c>
      <c r="E29" s="47" t="s">
        <v>55</v>
      </c>
      <c r="F29" s="47" t="s">
        <v>55</v>
      </c>
      <c r="G29" s="47" t="s">
        <v>55</v>
      </c>
      <c r="H29" s="47" t="s">
        <v>55</v>
      </c>
      <c r="I29" s="47" t="s">
        <v>55</v>
      </c>
      <c r="J29" s="47" t="s">
        <v>55</v>
      </c>
      <c r="K29" s="47" t="s">
        <v>55</v>
      </c>
      <c r="L29" s="47" t="s">
        <v>55</v>
      </c>
      <c r="M29" s="47" t="s">
        <v>55</v>
      </c>
      <c r="N29" s="47" t="s">
        <v>55</v>
      </c>
      <c r="O29" s="47" t="s">
        <v>55</v>
      </c>
      <c r="Q29" s="48">
        <v>44497</v>
      </c>
      <c r="R29" s="1" t="s">
        <v>130</v>
      </c>
      <c r="S29" s="1" t="s">
        <v>131</v>
      </c>
    </row>
    <row r="30" spans="1:19" ht="151.5">
      <c r="A30" s="64" t="s">
        <v>132</v>
      </c>
      <c r="B30" s="20" t="str">
        <f>HYPERLINK("https://www.opm.gov/healthcare-insurance/healthcare/plan-information/plan-codes/2022/brochures/73-574.pdf#page=44", "Brochure PDF")</f>
        <v>Brochure PDF</v>
      </c>
      <c r="C30" s="18" t="s">
        <v>133</v>
      </c>
      <c r="D30" s="51" t="s">
        <v>61</v>
      </c>
      <c r="E30" s="51" t="s">
        <v>61</v>
      </c>
      <c r="F30" s="51" t="s">
        <v>61</v>
      </c>
      <c r="G30" s="51" t="s">
        <v>61</v>
      </c>
      <c r="H30" s="51" t="s">
        <v>134</v>
      </c>
      <c r="I30" s="51" t="s">
        <v>61</v>
      </c>
      <c r="J30" s="51" t="s">
        <v>134</v>
      </c>
      <c r="K30" s="51" t="s">
        <v>61</v>
      </c>
      <c r="L30" s="51" t="s">
        <v>61</v>
      </c>
      <c r="M30" s="51" t="s">
        <v>61</v>
      </c>
      <c r="N30" s="51" t="s">
        <v>61</v>
      </c>
      <c r="O30" s="47" t="s">
        <v>61</v>
      </c>
      <c r="Q30" s="48">
        <v>44497</v>
      </c>
      <c r="R30" s="1" t="s">
        <v>135</v>
      </c>
      <c r="S30" s="1" t="s">
        <v>114</v>
      </c>
    </row>
    <row r="31" spans="1:19" ht="46.5">
      <c r="A31" s="59" t="s">
        <v>136</v>
      </c>
      <c r="B31" s="20" t="str">
        <f>HYPERLINK("https://www.opm.gov/healthcare-insurance/healthcare/plan-information/plan-codes/2022/brochures/73-897.pdf#page=90", "Brochure PDF")</f>
        <v>Brochure PDF</v>
      </c>
      <c r="C31" s="18" t="s">
        <v>112</v>
      </c>
      <c r="D31" s="47" t="s">
        <v>55</v>
      </c>
      <c r="E31" s="47" t="s">
        <v>55</v>
      </c>
      <c r="F31" s="47" t="s">
        <v>55</v>
      </c>
      <c r="G31" s="47" t="s">
        <v>55</v>
      </c>
      <c r="H31" s="47" t="s">
        <v>55</v>
      </c>
      <c r="I31" s="47" t="s">
        <v>55</v>
      </c>
      <c r="J31" s="47" t="s">
        <v>55</v>
      </c>
      <c r="K31" s="47" t="s">
        <v>55</v>
      </c>
      <c r="L31" s="47" t="s">
        <v>55</v>
      </c>
      <c r="M31" s="47" t="s">
        <v>55</v>
      </c>
      <c r="N31" s="47" t="s">
        <v>55</v>
      </c>
      <c r="O31" s="47" t="s">
        <v>55</v>
      </c>
      <c r="Q31" s="48">
        <v>44497</v>
      </c>
      <c r="R31" s="1" t="s">
        <v>137</v>
      </c>
      <c r="S31" s="1" t="s">
        <v>138</v>
      </c>
    </row>
    <row r="32" spans="1:19" ht="46.5">
      <c r="A32" s="67" t="s">
        <v>139</v>
      </c>
      <c r="B32" s="20" t="str">
        <f>HYPERLINK("https://www.opm.gov/healthcare-insurance/healthcare/plan-information/plan-codes/2022/brochures/73-874.pdf#page=52", "Brochure PDF")</f>
        <v>Brochure PDF</v>
      </c>
      <c r="C32" s="20"/>
      <c r="D32" s="47" t="s">
        <v>55</v>
      </c>
      <c r="E32" s="47" t="s">
        <v>55</v>
      </c>
      <c r="F32" s="47" t="s">
        <v>55</v>
      </c>
      <c r="G32" s="47" t="s">
        <v>55</v>
      </c>
      <c r="H32" s="47" t="s">
        <v>55</v>
      </c>
      <c r="I32" s="47" t="s">
        <v>55</v>
      </c>
      <c r="J32" s="47" t="s">
        <v>55</v>
      </c>
      <c r="K32" s="47" t="s">
        <v>55</v>
      </c>
      <c r="L32" s="47" t="s">
        <v>55</v>
      </c>
      <c r="M32" s="47" t="s">
        <v>55</v>
      </c>
      <c r="N32" s="47" t="s">
        <v>55</v>
      </c>
      <c r="O32" s="47" t="s">
        <v>55</v>
      </c>
      <c r="Q32" s="48">
        <v>44497</v>
      </c>
      <c r="R32" s="1" t="s">
        <v>140</v>
      </c>
      <c r="S32" s="1" t="s">
        <v>141</v>
      </c>
    </row>
    <row r="33" spans="1:19" ht="31.5">
      <c r="A33" s="57" t="s">
        <v>142</v>
      </c>
      <c r="B33" s="20" t="str">
        <f>HYPERLINK("https://www.opm.gov/healthcare-insurance/healthcare/plan-information/plan-codes/2022/brochures/73-197.pdf#page=45", "Brochure PDF")</f>
        <v>Brochure PDF</v>
      </c>
      <c r="C33" s="20"/>
      <c r="D33" s="47" t="s">
        <v>55</v>
      </c>
      <c r="E33" s="47" t="s">
        <v>55</v>
      </c>
      <c r="F33" s="47" t="s">
        <v>55</v>
      </c>
      <c r="G33" s="47" t="s">
        <v>55</v>
      </c>
      <c r="H33" s="47" t="s">
        <v>55</v>
      </c>
      <c r="I33" s="47" t="s">
        <v>55</v>
      </c>
      <c r="J33" s="47" t="s">
        <v>55</v>
      </c>
      <c r="K33" s="47" t="s">
        <v>55</v>
      </c>
      <c r="L33" s="47" t="s">
        <v>55</v>
      </c>
      <c r="M33" s="47" t="s">
        <v>55</v>
      </c>
      <c r="N33" s="47" t="s">
        <v>55</v>
      </c>
      <c r="O33" s="47" t="s">
        <v>55</v>
      </c>
      <c r="Q33" s="48">
        <v>44497</v>
      </c>
      <c r="R33" s="1" t="s">
        <v>143</v>
      </c>
      <c r="S33" s="1" t="s">
        <v>122</v>
      </c>
    </row>
    <row r="34" spans="1:19" ht="102.95" customHeight="1">
      <c r="A34" s="63" t="s">
        <v>144</v>
      </c>
      <c r="B34" s="20" t="str">
        <f>HYPERLINK("https://www.opm.gov/healthcare-insurance/healthcare/plan-information/plan-codes/2022/brochures/73-718.pdf#page=128", "Brochure PDF")</f>
        <v>Brochure PDF</v>
      </c>
      <c r="C34" s="18" t="s">
        <v>145</v>
      </c>
      <c r="D34" s="47" t="s">
        <v>61</v>
      </c>
      <c r="E34" s="49" t="s">
        <v>91</v>
      </c>
      <c r="F34" s="49" t="s">
        <v>91</v>
      </c>
      <c r="G34" s="49" t="s">
        <v>91</v>
      </c>
      <c r="H34" s="49" t="s">
        <v>350</v>
      </c>
      <c r="I34" s="49" t="s">
        <v>55</v>
      </c>
      <c r="J34" s="49" t="s">
        <v>55</v>
      </c>
      <c r="K34" s="47" t="s">
        <v>91</v>
      </c>
      <c r="L34" s="47" t="s">
        <v>350</v>
      </c>
      <c r="N34" s="47" t="s">
        <v>91</v>
      </c>
      <c r="O34" s="47" t="s">
        <v>91</v>
      </c>
      <c r="Q34" s="48">
        <v>44497</v>
      </c>
      <c r="R34" s="1" t="s">
        <v>318</v>
      </c>
      <c r="S34" s="1" t="s">
        <v>103</v>
      </c>
    </row>
    <row r="35" spans="1:19" ht="146.44999999999999" customHeight="1">
      <c r="A35" s="63" t="s">
        <v>147</v>
      </c>
      <c r="B35" s="20" t="str">
        <f>HYPERLINK("https://www.opm.gov/healthcare-insurance/healthcare/plan-information/plan-codes/2022/brochures/73-549.pdf#page=43", "Brochure PDF")</f>
        <v>Brochure PDF</v>
      </c>
      <c r="C35" s="18" t="s">
        <v>148</v>
      </c>
      <c r="D35" s="47" t="s">
        <v>61</v>
      </c>
      <c r="E35" s="49" t="s">
        <v>146</v>
      </c>
      <c r="F35" s="49" t="s">
        <v>146</v>
      </c>
      <c r="G35" s="49" t="s">
        <v>146</v>
      </c>
      <c r="H35" s="49" t="s">
        <v>146</v>
      </c>
      <c r="I35" s="49" t="s">
        <v>146</v>
      </c>
      <c r="J35" s="49" t="s">
        <v>146</v>
      </c>
      <c r="K35" s="49" t="s">
        <v>146</v>
      </c>
      <c r="L35" s="49" t="s">
        <v>146</v>
      </c>
      <c r="M35" s="49" t="s">
        <v>146</v>
      </c>
      <c r="N35" s="49" t="s">
        <v>146</v>
      </c>
      <c r="O35" s="49" t="s">
        <v>146</v>
      </c>
      <c r="Q35" s="48">
        <v>44497</v>
      </c>
      <c r="R35" s="1" t="s">
        <v>319</v>
      </c>
      <c r="S35" s="1" t="s">
        <v>149</v>
      </c>
    </row>
    <row r="36" spans="1:19" ht="121.5">
      <c r="A36" s="62" t="s">
        <v>150</v>
      </c>
      <c r="B36" s="20" t="str">
        <f>HYPERLINK("https://www.opm.gov/healthcare-insurance/healthcare/plan-information/plan-codes/2022/brochures/73-192.pdf#page=52", "Brochure PDF")</f>
        <v>Brochure PDF</v>
      </c>
      <c r="C36" s="18" t="s">
        <v>151</v>
      </c>
      <c r="D36" s="47" t="s">
        <v>61</v>
      </c>
      <c r="E36" s="47" t="s">
        <v>55</v>
      </c>
      <c r="F36" s="47" t="s">
        <v>55</v>
      </c>
      <c r="G36" s="47" t="s">
        <v>55</v>
      </c>
      <c r="H36" s="47" t="s">
        <v>55</v>
      </c>
      <c r="I36" s="47" t="s">
        <v>55</v>
      </c>
      <c r="J36" s="47" t="s">
        <v>55</v>
      </c>
      <c r="K36" s="47" t="s">
        <v>55</v>
      </c>
      <c r="L36" s="47" t="s">
        <v>55</v>
      </c>
      <c r="M36" s="47" t="s">
        <v>55</v>
      </c>
      <c r="N36" s="47" t="s">
        <v>55</v>
      </c>
      <c r="O36" s="47" t="s">
        <v>55</v>
      </c>
      <c r="Q36" s="48">
        <v>44497</v>
      </c>
      <c r="R36" s="1" t="s">
        <v>320</v>
      </c>
      <c r="S36" s="1" t="s">
        <v>152</v>
      </c>
    </row>
    <row r="37" spans="1:19" ht="121.5">
      <c r="A37" s="62" t="s">
        <v>153</v>
      </c>
      <c r="B37" s="20" t="str">
        <f>HYPERLINK("https://www.opm.gov/healthcare-insurance/healthcare/plan-information/plan-codes/2022/brochures/73-189.pdf#page=54", "Brochure PDF")</f>
        <v>Brochure PDF</v>
      </c>
      <c r="C37" s="18" t="s">
        <v>151</v>
      </c>
      <c r="D37" s="47" t="s">
        <v>61</v>
      </c>
      <c r="E37" s="47" t="s">
        <v>55</v>
      </c>
      <c r="F37" s="47" t="s">
        <v>55</v>
      </c>
      <c r="G37" s="47" t="s">
        <v>55</v>
      </c>
      <c r="H37" s="47" t="s">
        <v>55</v>
      </c>
      <c r="I37" s="47" t="s">
        <v>55</v>
      </c>
      <c r="J37" s="47" t="s">
        <v>55</v>
      </c>
      <c r="K37" s="47" t="s">
        <v>55</v>
      </c>
      <c r="L37" s="47" t="s">
        <v>55</v>
      </c>
      <c r="M37" s="47" t="s">
        <v>55</v>
      </c>
      <c r="N37" s="47" t="s">
        <v>55</v>
      </c>
      <c r="O37" s="47" t="s">
        <v>55</v>
      </c>
      <c r="Q37" s="48">
        <v>44497</v>
      </c>
      <c r="R37" s="1" t="s">
        <v>320</v>
      </c>
      <c r="S37" s="1" t="s">
        <v>152</v>
      </c>
    </row>
    <row r="38" spans="1:19" ht="106.5">
      <c r="A38" s="68" t="s">
        <v>154</v>
      </c>
      <c r="B38" s="20" t="str">
        <f>HYPERLINK("https://www.opm.gov/healthcare-insurance/healthcare/plan-information/plan-codes/2022/brochures/73-007.pdf#page=39", "Brochure PDF")</f>
        <v>Brochure PDF</v>
      </c>
      <c r="C38" s="18" t="s">
        <v>155</v>
      </c>
      <c r="D38" s="47" t="s">
        <v>91</v>
      </c>
      <c r="E38" s="47" t="s">
        <v>91</v>
      </c>
      <c r="F38" s="47" t="s">
        <v>91</v>
      </c>
      <c r="G38" s="47" t="s">
        <v>91</v>
      </c>
      <c r="H38" s="47" t="s">
        <v>91</v>
      </c>
      <c r="I38" s="47" t="s">
        <v>327</v>
      </c>
      <c r="J38" s="47" t="s">
        <v>317</v>
      </c>
      <c r="K38" s="47" t="s">
        <v>91</v>
      </c>
      <c r="L38" s="47" t="s">
        <v>91</v>
      </c>
      <c r="M38" s="47" t="s">
        <v>91</v>
      </c>
      <c r="N38" s="47" t="s">
        <v>91</v>
      </c>
      <c r="O38" s="47" t="s">
        <v>91</v>
      </c>
      <c r="Q38" s="48"/>
      <c r="R38" s="1" t="s">
        <v>328</v>
      </c>
      <c r="S38" s="1" t="s">
        <v>156</v>
      </c>
    </row>
    <row r="39" spans="1:19" ht="161.44999999999999" customHeight="1">
      <c r="A39" s="68" t="s">
        <v>154</v>
      </c>
      <c r="B39" s="20" t="str">
        <f>HYPERLINK("https://www.opm.gov/healthcare-insurance/healthcare/plan-information/plan-codes/2022/brochures/73-007.pdf#page=39", "Brochure PDF")</f>
        <v>Brochure PDF</v>
      </c>
      <c r="C39" s="18" t="s">
        <v>157</v>
      </c>
      <c r="D39" s="49" t="s">
        <v>146</v>
      </c>
      <c r="E39" s="49" t="s">
        <v>146</v>
      </c>
      <c r="F39" s="49" t="s">
        <v>146</v>
      </c>
      <c r="G39" s="49" t="s">
        <v>146</v>
      </c>
      <c r="H39" s="49" t="s">
        <v>146</v>
      </c>
      <c r="I39" s="49" t="s">
        <v>146</v>
      </c>
      <c r="J39" s="49" t="s">
        <v>146</v>
      </c>
      <c r="K39" s="49" t="s">
        <v>146</v>
      </c>
      <c r="L39" s="49" t="s">
        <v>146</v>
      </c>
      <c r="M39" s="49" t="s">
        <v>146</v>
      </c>
      <c r="N39" s="49" t="s">
        <v>146</v>
      </c>
      <c r="O39" s="49" t="s">
        <v>146</v>
      </c>
      <c r="Q39" s="48">
        <v>44497</v>
      </c>
      <c r="R39" s="1" t="s">
        <v>158</v>
      </c>
      <c r="S39" s="1" t="s">
        <v>156</v>
      </c>
    </row>
    <row r="40" spans="1:19" ht="226.5">
      <c r="A40" s="60" t="s">
        <v>159</v>
      </c>
      <c r="B40" s="20" t="str">
        <f>HYPERLINK("https://www.opm.gov/healthcare-insurance/healthcare/plan-information/plan-codes/2022/brochures/73-849.pdf#page=46", "Brochure PDF")</f>
        <v>Brochure PDF</v>
      </c>
      <c r="C40" s="18" t="s">
        <v>160</v>
      </c>
      <c r="D40" s="47" t="s">
        <v>92</v>
      </c>
      <c r="E40" s="47" t="s">
        <v>55</v>
      </c>
      <c r="F40" s="47" t="s">
        <v>55</v>
      </c>
      <c r="G40" s="47" t="s">
        <v>55</v>
      </c>
      <c r="H40" s="47" t="s">
        <v>55</v>
      </c>
      <c r="I40" s="47" t="s">
        <v>55</v>
      </c>
      <c r="J40" s="47" t="s">
        <v>55</v>
      </c>
      <c r="K40" s="47" t="s">
        <v>92</v>
      </c>
      <c r="L40" s="47" t="s">
        <v>92</v>
      </c>
      <c r="M40" s="47" t="s">
        <v>92</v>
      </c>
      <c r="N40" s="47" t="s">
        <v>92</v>
      </c>
      <c r="O40" s="47" t="s">
        <v>92</v>
      </c>
      <c r="P40" s="47" t="s">
        <v>92</v>
      </c>
      <c r="Q40" s="48">
        <v>44497</v>
      </c>
      <c r="R40" s="1" t="s">
        <v>315</v>
      </c>
      <c r="S40" s="1" t="s">
        <v>161</v>
      </c>
    </row>
    <row r="41" spans="1:19" ht="95.1" customHeight="1">
      <c r="A41" s="60" t="s">
        <v>162</v>
      </c>
      <c r="B41" s="20" t="str">
        <f>HYPERLINK("https://www.opm.gov/healthcare-insurance/healthcare/plan-information/plan-codes/2022/brochures/73-061.pdf#page=47", "Brochure PDF")</f>
        <v>Brochure PDF</v>
      </c>
      <c r="C41" s="20"/>
      <c r="D41" s="47" t="s">
        <v>55</v>
      </c>
      <c r="E41" s="47" t="s">
        <v>55</v>
      </c>
      <c r="F41" s="47" t="s">
        <v>55</v>
      </c>
      <c r="G41" s="47" t="s">
        <v>55</v>
      </c>
      <c r="H41" s="47" t="s">
        <v>55</v>
      </c>
      <c r="I41" s="47" t="s">
        <v>55</v>
      </c>
      <c r="J41" s="47" t="s">
        <v>55</v>
      </c>
      <c r="K41" s="47" t="s">
        <v>55</v>
      </c>
      <c r="L41" s="47" t="s">
        <v>55</v>
      </c>
      <c r="M41" s="47" t="s">
        <v>55</v>
      </c>
      <c r="N41" s="47" t="s">
        <v>55</v>
      </c>
      <c r="O41" s="47" t="s">
        <v>55</v>
      </c>
      <c r="P41" s="47" t="s">
        <v>55</v>
      </c>
      <c r="Q41" s="48">
        <v>44497</v>
      </c>
      <c r="R41" s="1" t="s">
        <v>322</v>
      </c>
      <c r="S41" s="1" t="s">
        <v>152</v>
      </c>
    </row>
    <row r="42" spans="1:19" ht="75.599999999999994" customHeight="1">
      <c r="A42" s="60" t="s">
        <v>163</v>
      </c>
      <c r="B42" s="20" t="str">
        <f>HYPERLINK("https://www.opm.gov/healthcare-insurance/healthcare/plan-information/plan-codes/2022/brochures/73-168.pdf#page=44", "Brochure PDF")</f>
        <v>Brochure PDF</v>
      </c>
      <c r="C42" s="20"/>
      <c r="D42" s="47" t="s">
        <v>323</v>
      </c>
      <c r="E42" s="47" t="s">
        <v>323</v>
      </c>
      <c r="F42" s="47" t="s">
        <v>323</v>
      </c>
      <c r="G42" s="47" t="s">
        <v>323</v>
      </c>
      <c r="H42" s="47" t="s">
        <v>323</v>
      </c>
      <c r="I42" s="47" t="s">
        <v>323</v>
      </c>
      <c r="J42" s="47" t="s">
        <v>323</v>
      </c>
      <c r="K42" s="47" t="s">
        <v>323</v>
      </c>
      <c r="L42" s="47" t="s">
        <v>323</v>
      </c>
      <c r="M42" s="47" t="s">
        <v>323</v>
      </c>
      <c r="N42" s="47" t="s">
        <v>323</v>
      </c>
      <c r="O42" s="47" t="s">
        <v>323</v>
      </c>
      <c r="P42" s="47" t="s">
        <v>323</v>
      </c>
      <c r="Q42" s="48">
        <v>44497</v>
      </c>
      <c r="R42" s="1" t="s">
        <v>324</v>
      </c>
      <c r="S42" s="1" t="s">
        <v>164</v>
      </c>
    </row>
    <row r="43" spans="1:19" ht="61.5">
      <c r="A43" s="57" t="s">
        <v>165</v>
      </c>
      <c r="B43" s="20" t="str">
        <f>HYPERLINK("https://www.opm.gov/healthcare-insurance/healthcare/plan-information/plan-codes/2022/brochures/73-015.pdf#page=41", "Brochure PDF")</f>
        <v>Brochure PDF</v>
      </c>
      <c r="C43" s="20"/>
      <c r="D43" s="47" t="s">
        <v>55</v>
      </c>
      <c r="E43" s="47" t="s">
        <v>55</v>
      </c>
      <c r="F43" s="47" t="s">
        <v>55</v>
      </c>
      <c r="G43" s="47" t="s">
        <v>55</v>
      </c>
      <c r="H43" s="47" t="s">
        <v>55</v>
      </c>
      <c r="I43" s="47" t="s">
        <v>55</v>
      </c>
      <c r="J43" s="47" t="s">
        <v>55</v>
      </c>
      <c r="K43" s="47" t="s">
        <v>55</v>
      </c>
      <c r="L43" s="47" t="s">
        <v>55</v>
      </c>
      <c r="M43" s="47" t="s">
        <v>55</v>
      </c>
      <c r="N43" s="47" t="s">
        <v>55</v>
      </c>
      <c r="O43" s="47" t="s">
        <v>55</v>
      </c>
      <c r="P43" s="47" t="s">
        <v>55</v>
      </c>
      <c r="Q43" s="48">
        <v>44497</v>
      </c>
      <c r="R43" s="1" t="s">
        <v>166</v>
      </c>
      <c r="S43" s="1" t="s">
        <v>125</v>
      </c>
    </row>
    <row r="44" spans="1:19" ht="121.5">
      <c r="A44" s="68" t="s">
        <v>167</v>
      </c>
      <c r="B44" s="20" t="str">
        <f>HYPERLINK("https://www.opm.gov/healthcare-insurance/healthcare/plan-information/plan-codes/2022/brochures/73-898.pdf#page=46", "Brochure PDF")</f>
        <v>Brochure PDF</v>
      </c>
      <c r="C44" s="18" t="s">
        <v>168</v>
      </c>
      <c r="D44" s="47" t="s">
        <v>61</v>
      </c>
      <c r="E44" s="47" t="s">
        <v>61</v>
      </c>
      <c r="F44" s="47" t="s">
        <v>61</v>
      </c>
      <c r="G44" s="47" t="s">
        <v>61</v>
      </c>
      <c r="H44" s="51" t="s">
        <v>91</v>
      </c>
      <c r="I44" s="51" t="s">
        <v>146</v>
      </c>
      <c r="J44" s="51" t="s">
        <v>146</v>
      </c>
      <c r="K44" s="51" t="s">
        <v>91</v>
      </c>
      <c r="L44" s="51" t="s">
        <v>146</v>
      </c>
      <c r="M44" s="51" t="s">
        <v>146</v>
      </c>
      <c r="N44" s="51" t="s">
        <v>146</v>
      </c>
      <c r="O44" s="51" t="s">
        <v>146</v>
      </c>
      <c r="Q44" s="48">
        <v>44497</v>
      </c>
      <c r="R44" s="1" t="s">
        <v>169</v>
      </c>
      <c r="S44" s="1" t="s">
        <v>114</v>
      </c>
    </row>
    <row r="45" spans="1:19" ht="61.5">
      <c r="A45" s="68" t="s">
        <v>170</v>
      </c>
      <c r="B45" s="20" t="str">
        <f>HYPERLINK("https://www.opm.gov/healthcare-insurance/healthcare/plan-information/plan-codes/2022/brochures/73-159.pdf#page=48", "Brochure PDF")</f>
        <v>Brochure PDF</v>
      </c>
      <c r="C45" s="18" t="s">
        <v>168</v>
      </c>
      <c r="D45" s="47" t="s">
        <v>61</v>
      </c>
      <c r="E45" s="47" t="s">
        <v>61</v>
      </c>
      <c r="F45" s="47" t="s">
        <v>61</v>
      </c>
      <c r="G45" s="47" t="s">
        <v>61</v>
      </c>
      <c r="H45" s="51" t="s">
        <v>91</v>
      </c>
      <c r="I45" s="51" t="s">
        <v>146</v>
      </c>
      <c r="J45" s="51" t="s">
        <v>146</v>
      </c>
      <c r="K45" s="51" t="s">
        <v>91</v>
      </c>
      <c r="L45" s="51" t="s">
        <v>146</v>
      </c>
      <c r="M45" s="51" t="s">
        <v>146</v>
      </c>
      <c r="N45" s="51" t="s">
        <v>146</v>
      </c>
      <c r="O45" s="51" t="s">
        <v>146</v>
      </c>
      <c r="Q45" s="48">
        <v>44497</v>
      </c>
      <c r="R45" s="1" t="s">
        <v>171</v>
      </c>
      <c r="S45" s="1" t="s">
        <v>114</v>
      </c>
    </row>
    <row r="46" spans="1:19" ht="61.5">
      <c r="A46" s="60" t="s">
        <v>172</v>
      </c>
      <c r="B46" s="20" t="str">
        <f>HYPERLINK("https://www.opm.gov/healthcare-insurance/healthcare/plan-information/plan-codes/2022/brochures/73-129.pdf#page=43", "Brochure PDF")</f>
        <v>Brochure PDF</v>
      </c>
      <c r="C46" s="18" t="s">
        <v>173</v>
      </c>
      <c r="D46" s="47" t="s">
        <v>55</v>
      </c>
      <c r="E46" s="47" t="s">
        <v>55</v>
      </c>
      <c r="F46" s="47" t="s">
        <v>55</v>
      </c>
      <c r="G46" s="47" t="s">
        <v>55</v>
      </c>
      <c r="H46" s="47" t="s">
        <v>55</v>
      </c>
      <c r="I46" s="47" t="s">
        <v>55</v>
      </c>
      <c r="J46" s="47" t="s">
        <v>55</v>
      </c>
      <c r="K46" s="47" t="s">
        <v>55</v>
      </c>
      <c r="L46" s="47" t="s">
        <v>55</v>
      </c>
      <c r="M46" s="47" t="s">
        <v>55</v>
      </c>
      <c r="N46" s="47" t="s">
        <v>55</v>
      </c>
      <c r="O46" s="47" t="s">
        <v>55</v>
      </c>
      <c r="Q46" s="48">
        <v>44497</v>
      </c>
      <c r="S46" s="1" t="s">
        <v>174</v>
      </c>
    </row>
    <row r="47" spans="1:19" ht="91.5">
      <c r="A47" s="60" t="s">
        <v>175</v>
      </c>
      <c r="B47" s="20" t="str">
        <f>HYPERLINK("https://www.opm.gov/healthcare-insurance/healthcare/plan-information/plan-codes/2022/brochures/73-907.pdf#page=51", "Brochure PDF")</f>
        <v>Brochure PDF</v>
      </c>
      <c r="C47" s="18" t="s">
        <v>176</v>
      </c>
      <c r="D47" s="47" t="s">
        <v>55</v>
      </c>
      <c r="E47" s="47" t="s">
        <v>55</v>
      </c>
      <c r="F47" s="47" t="s">
        <v>55</v>
      </c>
      <c r="G47" s="47" t="s">
        <v>55</v>
      </c>
      <c r="H47" s="47" t="s">
        <v>55</v>
      </c>
      <c r="I47" s="47" t="s">
        <v>55</v>
      </c>
      <c r="J47" s="47" t="s">
        <v>55</v>
      </c>
      <c r="K47" s="47" t="s">
        <v>55</v>
      </c>
      <c r="L47" s="47" t="s">
        <v>55</v>
      </c>
      <c r="M47" s="47" t="s">
        <v>55</v>
      </c>
      <c r="N47" s="47" t="s">
        <v>55</v>
      </c>
      <c r="O47" s="47" t="s">
        <v>55</v>
      </c>
      <c r="Q47" s="48">
        <v>44497</v>
      </c>
      <c r="S47" s="1" t="s">
        <v>177</v>
      </c>
    </row>
    <row r="48" spans="1:19" ht="61.5">
      <c r="A48" s="62" t="s">
        <v>178</v>
      </c>
      <c r="B48" s="20" t="str">
        <f>HYPERLINK("https://www.opm.gov/healthcare-insurance/healthcare/plan-information/plan-codes/2022/brochures/73-009.pdf#page=48", "Brochure PDF")</f>
        <v>Brochure PDF</v>
      </c>
      <c r="C48" s="18" t="s">
        <v>179</v>
      </c>
      <c r="D48" s="51" t="s">
        <v>91</v>
      </c>
      <c r="E48" s="51" t="s">
        <v>146</v>
      </c>
      <c r="F48" s="51" t="s">
        <v>146</v>
      </c>
      <c r="G48" s="51" t="s">
        <v>146</v>
      </c>
      <c r="H48" s="51" t="s">
        <v>146</v>
      </c>
      <c r="I48" s="51" t="s">
        <v>146</v>
      </c>
      <c r="J48" s="51" t="s">
        <v>146</v>
      </c>
      <c r="K48" s="51" t="s">
        <v>146</v>
      </c>
      <c r="L48" s="51" t="s">
        <v>146</v>
      </c>
      <c r="M48" s="51" t="s">
        <v>146</v>
      </c>
      <c r="N48" s="51" t="s">
        <v>146</v>
      </c>
      <c r="O48" s="51" t="s">
        <v>146</v>
      </c>
      <c r="P48" s="49"/>
      <c r="Q48" s="48">
        <v>44497</v>
      </c>
      <c r="R48" s="1" t="s">
        <v>326</v>
      </c>
      <c r="S48" s="1" t="s">
        <v>180</v>
      </c>
    </row>
    <row r="49" spans="1:19" ht="137.44999999999999" customHeight="1">
      <c r="A49" s="60" t="s">
        <v>181</v>
      </c>
      <c r="B49" s="20" t="str">
        <f>HYPERLINK("https://www.opm.gov/healthcare-insurance/healthcare/plan-information/plan-codes/2022/brochures/73-001.pdf#page=51", "Brochure PDF")</f>
        <v>Brochure PDF</v>
      </c>
      <c r="C49" s="29" t="s">
        <v>182</v>
      </c>
      <c r="D49" s="47" t="s">
        <v>55</v>
      </c>
      <c r="E49" s="47" t="s">
        <v>55</v>
      </c>
      <c r="F49" s="47" t="s">
        <v>91</v>
      </c>
      <c r="G49" s="47" t="s">
        <v>91</v>
      </c>
      <c r="H49" s="47" t="s">
        <v>91</v>
      </c>
      <c r="I49" s="47" t="s">
        <v>327</v>
      </c>
      <c r="J49" s="47" t="s">
        <v>317</v>
      </c>
      <c r="K49" s="47" t="s">
        <v>91</v>
      </c>
      <c r="L49" s="47" t="s">
        <v>91</v>
      </c>
      <c r="M49" s="47" t="s">
        <v>91</v>
      </c>
      <c r="N49" s="47" t="s">
        <v>91</v>
      </c>
      <c r="O49" s="47" t="s">
        <v>91</v>
      </c>
      <c r="Q49" s="48">
        <v>44497</v>
      </c>
      <c r="R49" s="36" t="s">
        <v>329</v>
      </c>
      <c r="S49" s="1" t="s">
        <v>149</v>
      </c>
    </row>
    <row r="50" spans="1:19" ht="46.5">
      <c r="A50" s="62" t="s">
        <v>183</v>
      </c>
      <c r="B50" s="20" t="str">
        <f>HYPERLINK("https://www.opm.gov/healthcare-insurance/healthcare/plan-information/plan-codes/2022/brochures/73-010.pdf#page=52", "Brochure PDF")</f>
        <v>Brochure PDF</v>
      </c>
      <c r="C50" s="18" t="s">
        <v>184</v>
      </c>
      <c r="D50" s="47" t="s">
        <v>91</v>
      </c>
      <c r="E50" s="51" t="s">
        <v>350</v>
      </c>
      <c r="F50" s="51" t="s">
        <v>350</v>
      </c>
      <c r="G50" s="51" t="s">
        <v>55</v>
      </c>
      <c r="H50" s="51" t="s">
        <v>55</v>
      </c>
      <c r="I50" s="51" t="s">
        <v>350</v>
      </c>
      <c r="J50" s="51" t="s">
        <v>185</v>
      </c>
      <c r="K50" s="51" t="s">
        <v>91</v>
      </c>
      <c r="L50" s="51" t="s">
        <v>350</v>
      </c>
      <c r="M50" s="51" t="s">
        <v>350</v>
      </c>
      <c r="N50" s="51" t="s">
        <v>350</v>
      </c>
      <c r="O50" s="51" t="s">
        <v>350</v>
      </c>
      <c r="Q50" s="48">
        <v>44497</v>
      </c>
      <c r="R50" s="23" t="s">
        <v>186</v>
      </c>
      <c r="S50" s="1" t="s">
        <v>187</v>
      </c>
    </row>
    <row r="51" spans="1:19" ht="84">
      <c r="A51" s="57" t="s">
        <v>188</v>
      </c>
      <c r="B51" s="20" t="str">
        <f>HYPERLINK("https://www.opm.gov/healthcare-insurance/healthcare/plan-information/plan-codes/2022/brochures/73-829.pdf#page=87", "Brochure PDF")</f>
        <v>Brochure PDF</v>
      </c>
      <c r="C51" s="18" t="s">
        <v>189</v>
      </c>
      <c r="D51" s="47" t="s">
        <v>55</v>
      </c>
      <c r="E51" s="47" t="s">
        <v>55</v>
      </c>
      <c r="F51" s="47" t="s">
        <v>55</v>
      </c>
      <c r="G51" s="47" t="s">
        <v>55</v>
      </c>
      <c r="H51" s="47" t="s">
        <v>55</v>
      </c>
      <c r="I51" s="47" t="s">
        <v>55</v>
      </c>
      <c r="J51" s="47" t="s">
        <v>55</v>
      </c>
      <c r="K51" s="47" t="s">
        <v>55</v>
      </c>
      <c r="L51" s="47" t="s">
        <v>55</v>
      </c>
      <c r="M51" s="47" t="s">
        <v>55</v>
      </c>
      <c r="N51" s="47" t="s">
        <v>55</v>
      </c>
      <c r="O51" s="47" t="s">
        <v>55</v>
      </c>
      <c r="Q51" s="48">
        <v>44497</v>
      </c>
      <c r="S51" s="1" t="s">
        <v>190</v>
      </c>
    </row>
    <row r="52" spans="1:19" ht="42">
      <c r="A52" s="57" t="s">
        <v>191</v>
      </c>
      <c r="B52" s="20" t="str">
        <f>HYPERLINK("https://www.opm.gov/healthcare-insurance/healthcare/plan-information/plan-codes/2022/brochures/73-862.pdf#page=39", "Brochure PDF")</f>
        <v>Brochure PDF</v>
      </c>
      <c r="C52" s="18" t="s">
        <v>189</v>
      </c>
      <c r="D52" s="47" t="s">
        <v>55</v>
      </c>
      <c r="E52" s="47" t="s">
        <v>55</v>
      </c>
      <c r="F52" s="47" t="s">
        <v>55</v>
      </c>
      <c r="G52" s="47" t="s">
        <v>55</v>
      </c>
      <c r="H52" s="47" t="s">
        <v>55</v>
      </c>
      <c r="I52" s="47" t="s">
        <v>55</v>
      </c>
      <c r="J52" s="47" t="s">
        <v>55</v>
      </c>
      <c r="K52" s="47" t="s">
        <v>55</v>
      </c>
      <c r="L52" s="47" t="s">
        <v>55</v>
      </c>
      <c r="M52" s="47" t="s">
        <v>55</v>
      </c>
      <c r="N52" s="47" t="s">
        <v>55</v>
      </c>
      <c r="O52" s="47" t="s">
        <v>55</v>
      </c>
      <c r="Q52" s="48">
        <v>44497</v>
      </c>
      <c r="S52" s="1" t="s">
        <v>128</v>
      </c>
    </row>
    <row r="53" spans="1:19" ht="63">
      <c r="A53" s="57" t="s">
        <v>192</v>
      </c>
      <c r="B53" s="20" t="str">
        <f>HYPERLINK("https://www.opm.gov/healthcare-insurance/healthcare/plan-information/plan-codes/2022/brochures/73-908.pdf#page=53", "Brochure PDF")</f>
        <v>Brochure PDF</v>
      </c>
      <c r="C53" s="18" t="s">
        <v>189</v>
      </c>
      <c r="D53" s="47" t="s">
        <v>55</v>
      </c>
      <c r="E53" s="47" t="s">
        <v>55</v>
      </c>
      <c r="F53" s="47" t="s">
        <v>55</v>
      </c>
      <c r="G53" s="47" t="s">
        <v>55</v>
      </c>
      <c r="H53" s="47" t="s">
        <v>55</v>
      </c>
      <c r="I53" s="47" t="s">
        <v>55</v>
      </c>
      <c r="J53" s="47" t="s">
        <v>55</v>
      </c>
      <c r="K53" s="47" t="s">
        <v>55</v>
      </c>
      <c r="L53" s="47" t="s">
        <v>55</v>
      </c>
      <c r="M53" s="47" t="s">
        <v>55</v>
      </c>
      <c r="N53" s="47" t="s">
        <v>55</v>
      </c>
      <c r="O53" s="47" t="s">
        <v>55</v>
      </c>
      <c r="Q53" s="48">
        <v>44497</v>
      </c>
      <c r="R53" s="1" t="s">
        <v>193</v>
      </c>
      <c r="S53" s="1" t="s">
        <v>190</v>
      </c>
    </row>
    <row r="54" spans="1:19" ht="46.5">
      <c r="A54" s="57" t="s">
        <v>194</v>
      </c>
      <c r="B54" s="20" t="str">
        <f>HYPERLINK("https://www.opm.gov/healthcare-insurance/healthcare/plan-information/plan-codes/2022/brochures/73-883.pdf#page=41", "Brochure PDF")</f>
        <v>Brochure PDF</v>
      </c>
      <c r="C54" s="18" t="s">
        <v>189</v>
      </c>
      <c r="D54" s="47" t="s">
        <v>55</v>
      </c>
      <c r="E54" s="47" t="s">
        <v>55</v>
      </c>
      <c r="F54" s="47" t="s">
        <v>55</v>
      </c>
      <c r="G54" s="47" t="s">
        <v>55</v>
      </c>
      <c r="H54" s="47" t="s">
        <v>55</v>
      </c>
      <c r="I54" s="47" t="s">
        <v>55</v>
      </c>
      <c r="J54" s="47" t="s">
        <v>55</v>
      </c>
      <c r="K54" s="47" t="s">
        <v>55</v>
      </c>
      <c r="L54" s="47" t="s">
        <v>55</v>
      </c>
      <c r="M54" s="47" t="s">
        <v>55</v>
      </c>
      <c r="N54" s="47" t="s">
        <v>55</v>
      </c>
      <c r="O54" s="47" t="s">
        <v>55</v>
      </c>
      <c r="Q54" s="48">
        <v>44497</v>
      </c>
      <c r="R54" s="1" t="s">
        <v>195</v>
      </c>
      <c r="S54" s="1" t="s">
        <v>196</v>
      </c>
    </row>
    <row r="55" spans="1:19" ht="42">
      <c r="A55" s="57" t="s">
        <v>197</v>
      </c>
      <c r="B55" s="20" t="str">
        <f>HYPERLINK("https://www.opm.gov/healthcare-insurance/healthcare/plan-information/plan-codes/2022/brochures/73-871.pdf#page=74", "Brochure PDF")</f>
        <v>Brochure PDF</v>
      </c>
      <c r="C55" s="18" t="s">
        <v>189</v>
      </c>
      <c r="D55" s="47" t="s">
        <v>55</v>
      </c>
      <c r="E55" s="47" t="s">
        <v>55</v>
      </c>
      <c r="F55" s="47" t="s">
        <v>55</v>
      </c>
      <c r="G55" s="47" t="s">
        <v>55</v>
      </c>
      <c r="H55" s="47" t="s">
        <v>55</v>
      </c>
      <c r="I55" s="47" t="s">
        <v>55</v>
      </c>
      <c r="J55" s="47" t="s">
        <v>55</v>
      </c>
      <c r="K55" s="47" t="s">
        <v>55</v>
      </c>
      <c r="L55" s="47" t="s">
        <v>55</v>
      </c>
      <c r="M55" s="47" t="s">
        <v>55</v>
      </c>
      <c r="N55" s="47" t="s">
        <v>55</v>
      </c>
      <c r="O55" s="47" t="s">
        <v>55</v>
      </c>
      <c r="Q55" s="48">
        <v>44497</v>
      </c>
      <c r="S55" s="1" t="s">
        <v>198</v>
      </c>
    </row>
    <row r="56" spans="1:19" ht="42">
      <c r="A56" s="57" t="s">
        <v>199</v>
      </c>
      <c r="B56" s="20" t="str">
        <f>HYPERLINK("https://www.opm.gov/healthcare-insurance/healthcare/plan-information/plan-codes/2022/brochures/73-070.pdf#page=40", "Brochure PDF")</f>
        <v>Brochure PDF</v>
      </c>
      <c r="C56" s="18" t="s">
        <v>189</v>
      </c>
      <c r="D56" s="47" t="s">
        <v>55</v>
      </c>
      <c r="E56" s="47" t="s">
        <v>55</v>
      </c>
      <c r="F56" s="47" t="s">
        <v>55</v>
      </c>
      <c r="G56" s="47" t="s">
        <v>55</v>
      </c>
      <c r="H56" s="47" t="s">
        <v>55</v>
      </c>
      <c r="I56" s="47" t="s">
        <v>55</v>
      </c>
      <c r="J56" s="47" t="s">
        <v>55</v>
      </c>
      <c r="K56" s="47" t="s">
        <v>55</v>
      </c>
      <c r="L56" s="47" t="s">
        <v>55</v>
      </c>
      <c r="M56" s="47" t="s">
        <v>55</v>
      </c>
      <c r="N56" s="47" t="s">
        <v>55</v>
      </c>
      <c r="O56" s="47" t="s">
        <v>55</v>
      </c>
      <c r="Q56" s="48">
        <v>44497</v>
      </c>
      <c r="S56" s="1" t="s">
        <v>200</v>
      </c>
    </row>
    <row r="57" spans="1:19" ht="46.5">
      <c r="A57" s="57" t="s">
        <v>201</v>
      </c>
      <c r="B57" s="20" t="str">
        <f>HYPERLINK("https://www.opm.gov/healthcare-insurance/healthcare/plan-information/plan-codes/2022/brochures/73-054.pdf#page=39", "Brochure PDF")</f>
        <v>Brochure PDF</v>
      </c>
      <c r="C57" s="18" t="s">
        <v>189</v>
      </c>
      <c r="D57" s="47" t="s">
        <v>55</v>
      </c>
      <c r="E57" s="47" t="s">
        <v>55</v>
      </c>
      <c r="F57" s="47" t="s">
        <v>55</v>
      </c>
      <c r="G57" s="47" t="s">
        <v>55</v>
      </c>
      <c r="H57" s="47" t="s">
        <v>55</v>
      </c>
      <c r="I57" s="47" t="s">
        <v>55</v>
      </c>
      <c r="J57" s="47" t="s">
        <v>55</v>
      </c>
      <c r="K57" s="47" t="s">
        <v>55</v>
      </c>
      <c r="L57" s="47" t="s">
        <v>55</v>
      </c>
      <c r="M57" s="47" t="s">
        <v>55</v>
      </c>
      <c r="N57" s="47" t="s">
        <v>55</v>
      </c>
      <c r="O57" s="47" t="s">
        <v>55</v>
      </c>
      <c r="Q57" s="48">
        <v>44497</v>
      </c>
      <c r="R57" s="1" t="s">
        <v>193</v>
      </c>
      <c r="S57" s="1" t="s">
        <v>202</v>
      </c>
    </row>
    <row r="58" spans="1:19" ht="42">
      <c r="A58" s="57" t="s">
        <v>203</v>
      </c>
      <c r="B58" s="20" t="str">
        <f>HYPERLINK("https://www.opm.gov/healthcare-insurance/healthcare/plan-information/plan-codes/2022/brochures/73-025.pdf#page=43", "Brochure PDF")</f>
        <v>Brochure PDF</v>
      </c>
      <c r="C58" s="18" t="s">
        <v>189</v>
      </c>
      <c r="D58" s="47" t="s">
        <v>55</v>
      </c>
      <c r="E58" s="47" t="s">
        <v>55</v>
      </c>
      <c r="F58" s="47" t="s">
        <v>55</v>
      </c>
      <c r="G58" s="47" t="s">
        <v>55</v>
      </c>
      <c r="H58" s="47" t="s">
        <v>55</v>
      </c>
      <c r="I58" s="47" t="s">
        <v>55</v>
      </c>
      <c r="J58" s="47" t="s">
        <v>55</v>
      </c>
      <c r="K58" s="47" t="s">
        <v>55</v>
      </c>
      <c r="L58" s="47" t="s">
        <v>55</v>
      </c>
      <c r="M58" s="47" t="s">
        <v>55</v>
      </c>
      <c r="N58" s="47" t="s">
        <v>55</v>
      </c>
      <c r="O58" s="47" t="s">
        <v>55</v>
      </c>
      <c r="Q58" s="48">
        <v>44497</v>
      </c>
      <c r="S58" s="1" t="s">
        <v>204</v>
      </c>
    </row>
    <row r="59" spans="1:19" ht="42">
      <c r="A59" s="57" t="s">
        <v>205</v>
      </c>
      <c r="B59" s="20" t="str">
        <f>HYPERLINK("https://www.opm.gov/healthcare-insurance/healthcare/plan-information/plan-codes/2022/brochures/73-820.pdf#page=38", "Brochure PDF")</f>
        <v>Brochure PDF</v>
      </c>
      <c r="C59" s="18" t="s">
        <v>189</v>
      </c>
      <c r="D59" s="47" t="s">
        <v>55</v>
      </c>
      <c r="E59" s="47" t="s">
        <v>55</v>
      </c>
      <c r="F59" s="47" t="s">
        <v>55</v>
      </c>
      <c r="G59" s="47" t="s">
        <v>55</v>
      </c>
      <c r="H59" s="47" t="s">
        <v>55</v>
      </c>
      <c r="I59" s="47" t="s">
        <v>55</v>
      </c>
      <c r="J59" s="47" t="s">
        <v>55</v>
      </c>
      <c r="K59" s="47" t="s">
        <v>55</v>
      </c>
      <c r="L59" s="47" t="s">
        <v>55</v>
      </c>
      <c r="M59" s="47" t="s">
        <v>55</v>
      </c>
      <c r="N59" s="47" t="s">
        <v>55</v>
      </c>
      <c r="O59" s="47" t="s">
        <v>55</v>
      </c>
      <c r="Q59" s="48">
        <v>44497</v>
      </c>
      <c r="S59" s="1" t="s">
        <v>206</v>
      </c>
    </row>
    <row r="60" spans="1:19" ht="42">
      <c r="A60" s="57" t="s">
        <v>207</v>
      </c>
      <c r="B60" s="20" t="str">
        <f>HYPERLINK("https://www.opm.gov/healthcare-insurance/healthcare/plan-information/plan-codes/2022/brochures/73-278.pdf#page=41", "Brochure PDF")</f>
        <v>Brochure PDF</v>
      </c>
      <c r="C60" s="18" t="s">
        <v>189</v>
      </c>
      <c r="D60" s="47" t="s">
        <v>55</v>
      </c>
      <c r="E60" s="47" t="s">
        <v>55</v>
      </c>
      <c r="F60" s="47" t="s">
        <v>55</v>
      </c>
      <c r="G60" s="47" t="s">
        <v>55</v>
      </c>
      <c r="H60" s="47" t="s">
        <v>55</v>
      </c>
      <c r="I60" s="47" t="s">
        <v>55</v>
      </c>
      <c r="J60" s="47" t="s">
        <v>55</v>
      </c>
      <c r="K60" s="47" t="s">
        <v>55</v>
      </c>
      <c r="L60" s="47" t="s">
        <v>55</v>
      </c>
      <c r="M60" s="47" t="s">
        <v>55</v>
      </c>
      <c r="N60" s="47" t="s">
        <v>55</v>
      </c>
      <c r="O60" s="47" t="s">
        <v>55</v>
      </c>
      <c r="Q60" s="48">
        <v>44497</v>
      </c>
      <c r="S60" s="1" t="s">
        <v>122</v>
      </c>
    </row>
    <row r="61" spans="1:19" ht="91.5">
      <c r="A61" s="62" t="s">
        <v>208</v>
      </c>
      <c r="B61" s="20" t="str">
        <f>HYPERLINK("https://www.opm.gov/healthcare-insurance/healthcare/plan-information/plan-codes/2022/brochures/73-103.pdf#page=106", "Brochure PDF")</f>
        <v>Brochure PDF</v>
      </c>
      <c r="C61" s="31" t="s">
        <v>116</v>
      </c>
      <c r="D61" s="47" t="s">
        <v>91</v>
      </c>
      <c r="E61" s="47" t="s">
        <v>55</v>
      </c>
      <c r="F61" s="47" t="s">
        <v>55</v>
      </c>
      <c r="G61" s="47" t="s">
        <v>55</v>
      </c>
      <c r="H61" s="47" t="s">
        <v>55</v>
      </c>
      <c r="I61" s="47" t="s">
        <v>55</v>
      </c>
      <c r="J61" s="47" t="s">
        <v>55</v>
      </c>
      <c r="K61" s="47" t="s">
        <v>55</v>
      </c>
      <c r="L61" s="47" t="s">
        <v>55</v>
      </c>
      <c r="M61" s="47" t="s">
        <v>55</v>
      </c>
      <c r="N61" s="47" t="s">
        <v>55</v>
      </c>
      <c r="O61" s="47" t="s">
        <v>55</v>
      </c>
      <c r="Q61" s="48">
        <v>44497</v>
      </c>
      <c r="R61" s="1" t="s">
        <v>330</v>
      </c>
      <c r="S61" s="1" t="s">
        <v>149</v>
      </c>
    </row>
    <row r="62" spans="1:19" ht="42.6" customHeight="1">
      <c r="A62" s="63" t="s">
        <v>209</v>
      </c>
      <c r="B62" s="20" t="str">
        <f>HYPERLINK("https://www.opm.gov/healthcare-insurance/healthcare/plan-information/plan-codes/2022/brochures/73-019.pdf#page=54", "Brochure PDF")</f>
        <v>Brochure PDF</v>
      </c>
      <c r="C62" s="20"/>
      <c r="D62" s="47" t="s">
        <v>61</v>
      </c>
      <c r="E62" s="47" t="s">
        <v>61</v>
      </c>
      <c r="F62" s="47" t="s">
        <v>61</v>
      </c>
      <c r="G62" s="47" t="s">
        <v>61</v>
      </c>
      <c r="H62" s="47" t="s">
        <v>55</v>
      </c>
      <c r="I62" s="47" t="s">
        <v>55</v>
      </c>
      <c r="J62" s="47" t="s">
        <v>55</v>
      </c>
      <c r="K62" s="47" t="s">
        <v>55</v>
      </c>
      <c r="L62" s="47" t="s">
        <v>55</v>
      </c>
      <c r="M62" s="47" t="s">
        <v>55</v>
      </c>
      <c r="N62" s="47" t="s">
        <v>55</v>
      </c>
      <c r="O62" s="47" t="s">
        <v>55</v>
      </c>
      <c r="Q62" s="48">
        <v>44497</v>
      </c>
      <c r="R62" s="1" t="s">
        <v>331</v>
      </c>
      <c r="S62" s="1" t="s">
        <v>138</v>
      </c>
    </row>
    <row r="63" spans="1:19" ht="46.5" customHeight="1">
      <c r="A63" s="63" t="s">
        <v>210</v>
      </c>
      <c r="B63" s="20" t="str">
        <f>HYPERLINK("https://www.opm.gov/healthcare-insurance/healthcare/plan-information/plan-codes/2022/brochures/73-889.pdf#page=47", "Brochure PDF")</f>
        <v>Brochure PDF</v>
      </c>
      <c r="C63" s="20"/>
      <c r="D63" s="47" t="s">
        <v>61</v>
      </c>
      <c r="E63" s="47" t="s">
        <v>61</v>
      </c>
      <c r="F63" s="47" t="s">
        <v>61</v>
      </c>
      <c r="G63" s="47" t="s">
        <v>61</v>
      </c>
      <c r="H63" s="47" t="s">
        <v>55</v>
      </c>
      <c r="I63" s="47" t="s">
        <v>55</v>
      </c>
      <c r="J63" s="47" t="s">
        <v>55</v>
      </c>
      <c r="K63" s="47" t="s">
        <v>55</v>
      </c>
      <c r="L63" s="47" t="s">
        <v>55</v>
      </c>
      <c r="M63" s="47" t="s">
        <v>55</v>
      </c>
      <c r="N63" s="47" t="s">
        <v>55</v>
      </c>
      <c r="O63" s="47" t="s">
        <v>55</v>
      </c>
      <c r="Q63" s="48">
        <v>44497</v>
      </c>
      <c r="R63" s="1" t="s">
        <v>331</v>
      </c>
      <c r="S63" s="1" t="s">
        <v>114</v>
      </c>
    </row>
    <row r="64" spans="1:19" ht="45" customHeight="1">
      <c r="A64" s="63" t="s">
        <v>211</v>
      </c>
      <c r="B64" s="20" t="str">
        <f>HYPERLINK("https://www.opm.gov/healthcare-insurance/healthcare/plan-information/plan-codes/2022/brochures/73-321.pdf#page=48", "Brochure PDF")</f>
        <v>Brochure PDF</v>
      </c>
      <c r="C64" s="20"/>
      <c r="D64" s="47" t="s">
        <v>61</v>
      </c>
      <c r="E64" s="47" t="s">
        <v>61</v>
      </c>
      <c r="F64" s="47" t="s">
        <v>61</v>
      </c>
      <c r="G64" s="47" t="s">
        <v>61</v>
      </c>
      <c r="H64" s="47" t="s">
        <v>55</v>
      </c>
      <c r="I64" s="47" t="s">
        <v>55</v>
      </c>
      <c r="J64" s="47" t="s">
        <v>55</v>
      </c>
      <c r="K64" s="47" t="s">
        <v>55</v>
      </c>
      <c r="L64" s="47" t="s">
        <v>55</v>
      </c>
      <c r="M64" s="47" t="s">
        <v>55</v>
      </c>
      <c r="N64" s="47" t="s">
        <v>55</v>
      </c>
      <c r="O64" s="47" t="s">
        <v>55</v>
      </c>
      <c r="Q64" s="48">
        <v>44497</v>
      </c>
      <c r="R64" s="1" t="s">
        <v>331</v>
      </c>
      <c r="S64" s="1" t="s">
        <v>128</v>
      </c>
    </row>
    <row r="65" spans="1:19" ht="44.1" customHeight="1">
      <c r="A65" s="63" t="s">
        <v>212</v>
      </c>
      <c r="B65" s="20" t="str">
        <f>HYPERLINK("https://www.opm.gov/healthcare-insurance/healthcare/plan-information/plan-codes/2022/brochures/73-005.pdf#page=43", "Brochure PDF")</f>
        <v>Brochure PDF</v>
      </c>
      <c r="C65" s="20"/>
      <c r="D65" s="47" t="s">
        <v>61</v>
      </c>
      <c r="E65" s="47" t="s">
        <v>61</v>
      </c>
      <c r="F65" s="47" t="s">
        <v>61</v>
      </c>
      <c r="G65" s="47" t="s">
        <v>61</v>
      </c>
      <c r="H65" s="47" t="s">
        <v>55</v>
      </c>
      <c r="I65" s="47" t="s">
        <v>55</v>
      </c>
      <c r="J65" s="47" t="s">
        <v>55</v>
      </c>
      <c r="K65" s="47" t="s">
        <v>55</v>
      </c>
      <c r="L65" s="47" t="s">
        <v>55</v>
      </c>
      <c r="M65" s="47" t="s">
        <v>55</v>
      </c>
      <c r="N65" s="47" t="s">
        <v>55</v>
      </c>
      <c r="O65" s="47" t="s">
        <v>55</v>
      </c>
      <c r="Q65" s="48">
        <v>44497</v>
      </c>
      <c r="R65" s="1" t="s">
        <v>331</v>
      </c>
      <c r="S65" s="1" t="s">
        <v>187</v>
      </c>
    </row>
    <row r="66" spans="1:19" ht="44.45" customHeight="1">
      <c r="A66" s="63" t="s">
        <v>213</v>
      </c>
      <c r="B66" s="20" t="str">
        <f>HYPERLINK("https://www.opm.gov/healthcare-insurance/healthcare/plan-information/plan-codes/2022/brochures/73-047.pdf#page=56", "Brochure PDF")</f>
        <v>Brochure PDF</v>
      </c>
      <c r="C66" s="20"/>
      <c r="D66" s="47" t="s">
        <v>61</v>
      </c>
      <c r="E66" s="47" t="s">
        <v>61</v>
      </c>
      <c r="F66" s="47" t="s">
        <v>61</v>
      </c>
      <c r="G66" s="47" t="s">
        <v>61</v>
      </c>
      <c r="H66" s="47" t="s">
        <v>55</v>
      </c>
      <c r="I66" s="47" t="s">
        <v>55</v>
      </c>
      <c r="J66" s="47" t="s">
        <v>55</v>
      </c>
      <c r="K66" s="47" t="s">
        <v>55</v>
      </c>
      <c r="L66" s="47" t="s">
        <v>55</v>
      </c>
      <c r="M66" s="47" t="s">
        <v>55</v>
      </c>
      <c r="N66" s="47" t="s">
        <v>55</v>
      </c>
      <c r="O66" s="47" t="s">
        <v>55</v>
      </c>
      <c r="Q66" s="48">
        <v>44497</v>
      </c>
      <c r="R66" s="1" t="s">
        <v>331</v>
      </c>
      <c r="S66" s="1" t="s">
        <v>103</v>
      </c>
    </row>
    <row r="67" spans="1:19" ht="46.5">
      <c r="A67" s="63" t="s">
        <v>214</v>
      </c>
      <c r="B67" s="20" t="str">
        <f>HYPERLINK("https://www.opm.gov/healthcare-insurance/healthcare/plan-information/plan-codes/2022/brochures/73-003.pdf#page=52", "Brochure PDF")</f>
        <v>Brochure PDF</v>
      </c>
      <c r="C67" s="18" t="s">
        <v>215</v>
      </c>
      <c r="D67" s="47" t="s">
        <v>61</v>
      </c>
      <c r="E67" s="47" t="s">
        <v>61</v>
      </c>
      <c r="F67" s="47" t="s">
        <v>61</v>
      </c>
      <c r="G67" s="47" t="s">
        <v>61</v>
      </c>
      <c r="H67" s="47" t="s">
        <v>55</v>
      </c>
      <c r="I67" s="47" t="s">
        <v>55</v>
      </c>
      <c r="J67" s="47" t="s">
        <v>55</v>
      </c>
      <c r="K67" s="47" t="s">
        <v>55</v>
      </c>
      <c r="L67" s="47" t="s">
        <v>55</v>
      </c>
      <c r="M67" s="47" t="s">
        <v>55</v>
      </c>
      <c r="N67" s="47" t="s">
        <v>55</v>
      </c>
      <c r="O67" s="47" t="s">
        <v>55</v>
      </c>
      <c r="Q67" s="48">
        <v>44497</v>
      </c>
      <c r="R67" s="1" t="s">
        <v>331</v>
      </c>
      <c r="S67" s="1" t="s">
        <v>114</v>
      </c>
    </row>
    <row r="68" spans="1:19" ht="46.5">
      <c r="A68" s="63" t="s">
        <v>216</v>
      </c>
      <c r="B68" s="20" t="str">
        <f>HYPERLINK("https://www.opm.gov/healthcare-insurance/healthcare/plan-information/plan-codes/2022/brochures/73-004.pdf#page=55", "Brochure PDF")</f>
        <v>Brochure PDF</v>
      </c>
      <c r="C68" s="18" t="s">
        <v>217</v>
      </c>
      <c r="D68" s="47" t="s">
        <v>61</v>
      </c>
      <c r="E68" s="47" t="s">
        <v>61</v>
      </c>
      <c r="F68" s="47" t="s">
        <v>61</v>
      </c>
      <c r="G68" s="47" t="s">
        <v>61</v>
      </c>
      <c r="H68" s="47" t="s">
        <v>55</v>
      </c>
      <c r="I68" s="47" t="s">
        <v>55</v>
      </c>
      <c r="J68" s="47" t="s">
        <v>55</v>
      </c>
      <c r="K68" s="47" t="s">
        <v>55</v>
      </c>
      <c r="L68" s="47" t="s">
        <v>55</v>
      </c>
      <c r="M68" s="47" t="s">
        <v>55</v>
      </c>
      <c r="N68" s="47" t="s">
        <v>55</v>
      </c>
      <c r="O68" s="47" t="s">
        <v>55</v>
      </c>
      <c r="Q68" s="48">
        <v>44497</v>
      </c>
      <c r="R68" s="1" t="s">
        <v>331</v>
      </c>
      <c r="S68" s="1" t="s">
        <v>218</v>
      </c>
    </row>
    <row r="69" spans="1:19" ht="46.5">
      <c r="A69" s="63" t="s">
        <v>219</v>
      </c>
      <c r="B69" s="20" t="str">
        <f>HYPERLINK("https://www.opm.gov/healthcare-insurance/healthcare/plan-information/plan-codes/2022/brochures/73-822.pdf#page=53", "Brochure PDF")</f>
        <v>Brochure PDF</v>
      </c>
      <c r="C69" s="20"/>
      <c r="D69" s="47" t="s">
        <v>61</v>
      </c>
      <c r="E69" s="47" t="s">
        <v>61</v>
      </c>
      <c r="F69" s="47" t="s">
        <v>61</v>
      </c>
      <c r="G69" s="47" t="s">
        <v>61</v>
      </c>
      <c r="H69" s="47" t="s">
        <v>55</v>
      </c>
      <c r="I69" s="47" t="s">
        <v>55</v>
      </c>
      <c r="J69" s="47" t="s">
        <v>55</v>
      </c>
      <c r="K69" s="47" t="s">
        <v>55</v>
      </c>
      <c r="L69" s="47" t="s">
        <v>55</v>
      </c>
      <c r="M69" s="47" t="s">
        <v>55</v>
      </c>
      <c r="N69" s="47" t="s">
        <v>55</v>
      </c>
      <c r="O69" s="47" t="s">
        <v>55</v>
      </c>
      <c r="Q69" s="48">
        <v>44497</v>
      </c>
      <c r="R69" s="1" t="s">
        <v>331</v>
      </c>
      <c r="S69" s="1" t="s">
        <v>114</v>
      </c>
    </row>
    <row r="70" spans="1:19" ht="46.5">
      <c r="A70" s="63" t="s">
        <v>220</v>
      </c>
      <c r="B70" s="20" t="str">
        <f>HYPERLINK("https://www.opm.gov/healthcare-insurance/healthcare/plan-information/plan-codes/2022/brochures/73-012.pdf#page=47", "Brochure PDF")</f>
        <v>Brochure PDF</v>
      </c>
      <c r="C70" s="18" t="s">
        <v>43</v>
      </c>
      <c r="D70" s="47" t="s">
        <v>61</v>
      </c>
      <c r="E70" s="47" t="s">
        <v>61</v>
      </c>
      <c r="F70" s="47" t="s">
        <v>61</v>
      </c>
      <c r="G70" s="47" t="s">
        <v>61</v>
      </c>
      <c r="H70" s="47" t="s">
        <v>55</v>
      </c>
      <c r="I70" s="47" t="s">
        <v>55</v>
      </c>
      <c r="J70" s="47" t="s">
        <v>55</v>
      </c>
      <c r="K70" s="47" t="s">
        <v>55</v>
      </c>
      <c r="L70" s="47" t="s">
        <v>55</v>
      </c>
      <c r="M70" s="47" t="s">
        <v>55</v>
      </c>
      <c r="N70" s="47" t="s">
        <v>55</v>
      </c>
      <c r="O70" s="47" t="s">
        <v>55</v>
      </c>
      <c r="Q70" s="48">
        <v>44497</v>
      </c>
      <c r="R70" s="1" t="s">
        <v>331</v>
      </c>
      <c r="S70" s="1" t="s">
        <v>221</v>
      </c>
    </row>
    <row r="71" spans="1:19" ht="46.5">
      <c r="A71" s="63" t="s">
        <v>222</v>
      </c>
      <c r="B71" s="20" t="str">
        <f>HYPERLINK("https://www.opm.gov/healthcare-insurance/healthcare/plan-information/plan-codes/2022/brochures/73-051.pdf#105", "Brochure PDF")</f>
        <v>Brochure PDF</v>
      </c>
      <c r="C71" s="18" t="s">
        <v>43</v>
      </c>
      <c r="D71" s="47" t="s">
        <v>61</v>
      </c>
      <c r="E71" s="47" t="s">
        <v>61</v>
      </c>
      <c r="F71" s="47" t="s">
        <v>61</v>
      </c>
      <c r="G71" s="47" t="s">
        <v>61</v>
      </c>
      <c r="H71" s="47" t="s">
        <v>55</v>
      </c>
      <c r="I71" s="47" t="s">
        <v>55</v>
      </c>
      <c r="J71" s="47" t="s">
        <v>55</v>
      </c>
      <c r="K71" s="47" t="s">
        <v>55</v>
      </c>
      <c r="L71" s="47" t="s">
        <v>55</v>
      </c>
      <c r="M71" s="47" t="s">
        <v>55</v>
      </c>
      <c r="N71" s="47" t="s">
        <v>55</v>
      </c>
      <c r="O71" s="47" t="s">
        <v>55</v>
      </c>
      <c r="Q71" s="48">
        <v>44497</v>
      </c>
      <c r="R71" s="1" t="s">
        <v>331</v>
      </c>
      <c r="S71" s="1" t="s">
        <v>223</v>
      </c>
    </row>
    <row r="72" spans="1:19">
      <c r="A72" s="57" t="s">
        <v>224</v>
      </c>
      <c r="B72" s="20" t="str">
        <f>HYPERLINK("https://www.opm.gov/healthcare-insurance/healthcare/plan-information/plan-codes/2022/brochures/73-100.pdf#page=46", "Brochure PDF")</f>
        <v>Brochure PDF</v>
      </c>
      <c r="C72" s="20"/>
      <c r="D72" s="47" t="s">
        <v>55</v>
      </c>
      <c r="E72" s="47" t="s">
        <v>55</v>
      </c>
      <c r="F72" s="47" t="s">
        <v>55</v>
      </c>
      <c r="G72" s="47" t="s">
        <v>55</v>
      </c>
      <c r="H72" s="47" t="s">
        <v>55</v>
      </c>
      <c r="I72" s="47" t="s">
        <v>55</v>
      </c>
      <c r="J72" s="47" t="s">
        <v>55</v>
      </c>
      <c r="K72" s="47" t="s">
        <v>55</v>
      </c>
      <c r="L72" s="47" t="s">
        <v>55</v>
      </c>
      <c r="M72" s="47" t="s">
        <v>55</v>
      </c>
      <c r="N72" s="47" t="s">
        <v>55</v>
      </c>
      <c r="O72" s="47" t="s">
        <v>55</v>
      </c>
      <c r="Q72" s="48">
        <v>44497</v>
      </c>
      <c r="S72" s="1" t="s">
        <v>103</v>
      </c>
    </row>
    <row r="73" spans="1:19" ht="121.5">
      <c r="A73" s="62" t="s">
        <v>225</v>
      </c>
      <c r="B73" s="20" t="str">
        <f>HYPERLINK("https://www.opm.gov/healthcare-insurance/healthcare/plan-information/plan-codes/2022/brochures/73-017.pdf#page=42", "Brochure PDF")</f>
        <v>Brochure PDF</v>
      </c>
      <c r="C73" s="18" t="s">
        <v>226</v>
      </c>
      <c r="D73" s="47" t="s">
        <v>91</v>
      </c>
      <c r="E73" s="47" t="s">
        <v>55</v>
      </c>
      <c r="F73" s="47" t="s">
        <v>55</v>
      </c>
      <c r="G73" s="47" t="s">
        <v>55</v>
      </c>
      <c r="H73" s="47" t="s">
        <v>55</v>
      </c>
      <c r="I73" s="47" t="s">
        <v>55</v>
      </c>
      <c r="J73" s="47" t="s">
        <v>55</v>
      </c>
      <c r="K73" s="47" t="s">
        <v>55</v>
      </c>
      <c r="L73" s="47" t="s">
        <v>55</v>
      </c>
      <c r="M73" s="47" t="s">
        <v>55</v>
      </c>
      <c r="N73" s="47" t="s">
        <v>55</v>
      </c>
      <c r="O73" s="47" t="s">
        <v>55</v>
      </c>
      <c r="Q73" s="48">
        <v>44497</v>
      </c>
      <c r="R73" s="23" t="s">
        <v>227</v>
      </c>
      <c r="S73" s="1" t="s">
        <v>118</v>
      </c>
    </row>
    <row r="74" spans="1:19" ht="46.5">
      <c r="A74" s="62" t="s">
        <v>228</v>
      </c>
      <c r="B74" s="20" t="str">
        <f>HYPERLINK("https://www.opm.gov/healthcare-insurance/healthcare/plan-information/plan-codes/2022/brochures/73-899.pdf#page=42", "Brochure PDF")</f>
        <v>Brochure PDF</v>
      </c>
      <c r="C74" s="18" t="s">
        <v>226</v>
      </c>
      <c r="D74" s="47" t="s">
        <v>91</v>
      </c>
      <c r="E74" s="47" t="s">
        <v>55</v>
      </c>
      <c r="F74" s="47" t="s">
        <v>55</v>
      </c>
      <c r="G74" s="47" t="s">
        <v>55</v>
      </c>
      <c r="H74" s="47" t="s">
        <v>55</v>
      </c>
      <c r="I74" s="47" t="s">
        <v>55</v>
      </c>
      <c r="J74" s="47" t="s">
        <v>55</v>
      </c>
      <c r="K74" s="47" t="s">
        <v>55</v>
      </c>
      <c r="L74" s="47" t="s">
        <v>55</v>
      </c>
      <c r="M74" s="47" t="s">
        <v>55</v>
      </c>
      <c r="N74" s="47" t="s">
        <v>55</v>
      </c>
      <c r="O74" s="47" t="s">
        <v>55</v>
      </c>
      <c r="Q74" s="48">
        <v>44497</v>
      </c>
      <c r="R74" s="30" t="s">
        <v>229</v>
      </c>
      <c r="S74" s="1" t="s">
        <v>118</v>
      </c>
    </row>
    <row r="75" spans="1:19" ht="33.75" customHeight="1">
      <c r="A75" s="67" t="s">
        <v>230</v>
      </c>
      <c r="B75" s="20" t="str">
        <f>HYPERLINK("https://www.opm.gov/healthcare-insurance/healthcare/plan-information/plan-codes/2022/brochures/73-893.pdf#page=88", "Brochure PDF")</f>
        <v>Brochure PDF</v>
      </c>
      <c r="C75" s="20"/>
      <c r="D75" s="47" t="s">
        <v>55</v>
      </c>
      <c r="E75" s="47" t="s">
        <v>55</v>
      </c>
      <c r="F75" s="47" t="s">
        <v>55</v>
      </c>
      <c r="G75" s="47" t="s">
        <v>55</v>
      </c>
      <c r="H75" s="47" t="s">
        <v>55</v>
      </c>
      <c r="I75" s="47" t="s">
        <v>55</v>
      </c>
      <c r="J75" s="47" t="s">
        <v>55</v>
      </c>
      <c r="K75" s="47" t="s">
        <v>55</v>
      </c>
      <c r="L75" s="47" t="s">
        <v>55</v>
      </c>
      <c r="M75" s="47" t="s">
        <v>55</v>
      </c>
      <c r="N75" s="47" t="s">
        <v>55</v>
      </c>
      <c r="O75" s="47" t="s">
        <v>55</v>
      </c>
      <c r="Q75" s="48">
        <v>44497</v>
      </c>
      <c r="R75" s="1" t="s">
        <v>231</v>
      </c>
      <c r="S75" s="1" t="s">
        <v>177</v>
      </c>
    </row>
    <row r="76" spans="1:19" ht="31.5">
      <c r="A76" s="60" t="s">
        <v>232</v>
      </c>
      <c r="B76" s="20" t="str">
        <f>HYPERLINK("https://www.opm.gov/healthcare-insurance/healthcare/plan-information/plan-codes/2022/brochures/73-563.pdf#page=46", "Brochure PDF")</f>
        <v>Brochure PDF</v>
      </c>
      <c r="C76" s="18" t="s">
        <v>233</v>
      </c>
      <c r="D76" s="51" t="s">
        <v>323</v>
      </c>
      <c r="E76" s="51" t="s">
        <v>323</v>
      </c>
      <c r="F76" s="51" t="s">
        <v>323</v>
      </c>
      <c r="G76" s="51" t="s">
        <v>323</v>
      </c>
      <c r="H76" s="51" t="s">
        <v>323</v>
      </c>
      <c r="I76" s="51" t="s">
        <v>323</v>
      </c>
      <c r="J76" s="51" t="s">
        <v>323</v>
      </c>
      <c r="K76" s="51" t="s">
        <v>323</v>
      </c>
      <c r="L76" s="51" t="s">
        <v>323</v>
      </c>
      <c r="M76" s="51" t="s">
        <v>323</v>
      </c>
      <c r="N76" s="51" t="s">
        <v>323</v>
      </c>
      <c r="O76" s="51" t="s">
        <v>323</v>
      </c>
      <c r="Q76" s="48">
        <v>44497</v>
      </c>
      <c r="R76" s="23" t="s">
        <v>237</v>
      </c>
      <c r="S76" s="1" t="s">
        <v>234</v>
      </c>
    </row>
    <row r="77" spans="1:19" ht="91.5">
      <c r="A77" s="62" t="s">
        <v>235</v>
      </c>
      <c r="B77" s="20" t="str">
        <f>HYPERLINK("https://www.opm.gov/healthcare-insurance/healthcare/plan-information/plan-codes/2022/brochures/73-884.pdf#page=51", "Brochure PDF")</f>
        <v>Brochure PDF</v>
      </c>
      <c r="C77" s="18" t="s">
        <v>236</v>
      </c>
      <c r="D77" s="47" t="s">
        <v>61</v>
      </c>
      <c r="E77" s="47" t="s">
        <v>55</v>
      </c>
      <c r="F77" s="47" t="s">
        <v>55</v>
      </c>
      <c r="G77" s="47" t="s">
        <v>55</v>
      </c>
      <c r="H77" s="47" t="s">
        <v>55</v>
      </c>
      <c r="I77" s="47" t="s">
        <v>55</v>
      </c>
      <c r="J77" s="47" t="s">
        <v>55</v>
      </c>
      <c r="K77" s="47" t="s">
        <v>55</v>
      </c>
      <c r="L77" s="47" t="s">
        <v>55</v>
      </c>
      <c r="M77" s="47" t="s">
        <v>55</v>
      </c>
      <c r="N77" s="47" t="s">
        <v>55</v>
      </c>
      <c r="O77" s="47" t="s">
        <v>55</v>
      </c>
      <c r="Q77" s="48">
        <v>44497</v>
      </c>
      <c r="R77" s="23" t="s">
        <v>332</v>
      </c>
      <c r="S77" s="1" t="s">
        <v>125</v>
      </c>
    </row>
    <row r="78" spans="1:19" ht="31.5">
      <c r="A78" s="57" t="s">
        <v>238</v>
      </c>
      <c r="B78" s="20" t="str">
        <f>HYPERLINK("https://www.opm.gov/healthcare-insurance/healthcare/plan-information/plan-codes/2022/brochures/73-860.pdf#page=44", "Brochure PDF")</f>
        <v>Brochure PDF</v>
      </c>
      <c r="C78" s="18" t="s">
        <v>239</v>
      </c>
      <c r="D78" s="47" t="s">
        <v>55</v>
      </c>
      <c r="E78" s="47" t="s">
        <v>55</v>
      </c>
      <c r="F78" s="47" t="s">
        <v>55</v>
      </c>
      <c r="G78" s="47" t="s">
        <v>55</v>
      </c>
      <c r="H78" s="47" t="s">
        <v>55</v>
      </c>
      <c r="I78" s="47" t="s">
        <v>55</v>
      </c>
      <c r="J78" s="47" t="s">
        <v>55</v>
      </c>
      <c r="K78" s="47" t="s">
        <v>55</v>
      </c>
      <c r="L78" s="47" t="s">
        <v>55</v>
      </c>
      <c r="M78" s="47" t="s">
        <v>55</v>
      </c>
      <c r="N78" s="47" t="s">
        <v>55</v>
      </c>
      <c r="O78" s="47" t="s">
        <v>55</v>
      </c>
      <c r="Q78" s="48">
        <v>44497</v>
      </c>
      <c r="R78" s="1" t="s">
        <v>240</v>
      </c>
      <c r="S78" s="1" t="s">
        <v>241</v>
      </c>
    </row>
    <row r="79" spans="1:19" ht="101.45" customHeight="1">
      <c r="A79" s="57" t="s">
        <v>242</v>
      </c>
      <c r="B79" s="20" t="str">
        <f>HYPERLINK("https://www.opm.gov/healthcare-insurance/healthcare/plan-information/plan-codes/2022/brochures/73-881.pdf#page=42", "Brochure PDF")</f>
        <v>Brochure PDF</v>
      </c>
      <c r="C79" s="18" t="s">
        <v>243</v>
      </c>
      <c r="D79" s="47" t="s">
        <v>55</v>
      </c>
      <c r="E79" s="47" t="s">
        <v>55</v>
      </c>
      <c r="F79" s="47" t="s">
        <v>55</v>
      </c>
      <c r="G79" s="47" t="s">
        <v>55</v>
      </c>
      <c r="H79" s="47" t="s">
        <v>55</v>
      </c>
      <c r="I79" s="47" t="s">
        <v>55</v>
      </c>
      <c r="J79" s="47" t="s">
        <v>55</v>
      </c>
      <c r="K79" s="47" t="s">
        <v>55</v>
      </c>
      <c r="L79" s="47" t="s">
        <v>55</v>
      </c>
      <c r="M79" s="47" t="s">
        <v>55</v>
      </c>
      <c r="N79" s="47" t="s">
        <v>55</v>
      </c>
      <c r="O79" s="47" t="s">
        <v>55</v>
      </c>
      <c r="Q79" s="48">
        <v>44497</v>
      </c>
      <c r="R79" s="23" t="s">
        <v>333</v>
      </c>
      <c r="S79" s="1" t="s">
        <v>200</v>
      </c>
    </row>
    <row r="80" spans="1:19" ht="31.5">
      <c r="A80" s="62" t="s">
        <v>244</v>
      </c>
      <c r="B80" s="20" t="str">
        <f>HYPERLINK("https://www.opm.gov/healthcare-insurance/healthcare/plan-information/plan-codes/2022/brochures/73-865.pdf#page=96", "Brochure PDF")</f>
        <v>Brochure PDF</v>
      </c>
      <c r="C80" s="18" t="s">
        <v>245</v>
      </c>
      <c r="D80" s="47" t="s">
        <v>61</v>
      </c>
      <c r="E80" s="47" t="s">
        <v>55</v>
      </c>
      <c r="F80" s="47" t="s">
        <v>55</v>
      </c>
      <c r="G80" s="47" t="s">
        <v>55</v>
      </c>
      <c r="H80" s="47" t="s">
        <v>55</v>
      </c>
      <c r="I80" s="47" t="s">
        <v>55</v>
      </c>
      <c r="J80" s="47" t="s">
        <v>55</v>
      </c>
      <c r="K80" s="47" t="s">
        <v>55</v>
      </c>
      <c r="L80" s="47" t="s">
        <v>55</v>
      </c>
      <c r="M80" s="47" t="s">
        <v>55</v>
      </c>
      <c r="N80" s="47" t="s">
        <v>55</v>
      </c>
      <c r="O80" s="47" t="s">
        <v>55</v>
      </c>
      <c r="Q80" s="48">
        <v>44497</v>
      </c>
      <c r="R80" s="1" t="s">
        <v>240</v>
      </c>
      <c r="S80" s="1" t="s">
        <v>246</v>
      </c>
    </row>
    <row r="81" spans="1:19" ht="31.5">
      <c r="A81" s="67" t="s">
        <v>247</v>
      </c>
      <c r="B81" s="20" t="str">
        <f>HYPERLINK("https://www.opm.gov/healthcare-insurance/healthcare/plan-information/plan-codes/2022/brochures/73-776.pdf#page=53", "Brochure PDF")</f>
        <v>Brochure PDF</v>
      </c>
      <c r="C81" s="31" t="s">
        <v>116</v>
      </c>
      <c r="D81" s="47" t="s">
        <v>55</v>
      </c>
      <c r="E81" s="47" t="s">
        <v>55</v>
      </c>
      <c r="F81" s="47" t="s">
        <v>55</v>
      </c>
      <c r="G81" s="47" t="s">
        <v>55</v>
      </c>
      <c r="H81" s="47" t="s">
        <v>55</v>
      </c>
      <c r="I81" s="47" t="s">
        <v>55</v>
      </c>
      <c r="J81" s="47" t="s">
        <v>55</v>
      </c>
      <c r="K81" s="47" t="s">
        <v>55</v>
      </c>
      <c r="L81" s="47" t="s">
        <v>55</v>
      </c>
      <c r="M81" s="47" t="s">
        <v>55</v>
      </c>
      <c r="N81" s="47" t="s">
        <v>55</v>
      </c>
      <c r="O81" s="47" t="s">
        <v>55</v>
      </c>
      <c r="Q81" s="48">
        <v>44497</v>
      </c>
      <c r="R81" s="1" t="s">
        <v>248</v>
      </c>
      <c r="S81" s="1" t="s">
        <v>141</v>
      </c>
    </row>
    <row r="82" spans="1:19" ht="46.5">
      <c r="A82" s="61" t="s">
        <v>249</v>
      </c>
      <c r="B82" s="20" t="str">
        <f>HYPERLINK("https://www.opm.gov/healthcare-insurance/healthcare/plan-information/plan-codes/2022/brochures/73-016.pdf#page=43", "Brochure PDF")</f>
        <v>Brochure PDF</v>
      </c>
      <c r="C82" s="31" t="s">
        <v>116</v>
      </c>
      <c r="D82" s="53" t="s">
        <v>146</v>
      </c>
      <c r="E82" s="53" t="s">
        <v>146</v>
      </c>
      <c r="F82" s="53" t="s">
        <v>146</v>
      </c>
      <c r="G82" s="53" t="s">
        <v>146</v>
      </c>
      <c r="H82" s="53" t="s">
        <v>146</v>
      </c>
      <c r="I82" s="53" t="s">
        <v>146</v>
      </c>
      <c r="J82" s="53" t="s">
        <v>146</v>
      </c>
      <c r="K82" s="53" t="s">
        <v>146</v>
      </c>
      <c r="L82" s="53" t="s">
        <v>146</v>
      </c>
      <c r="M82" s="53" t="s">
        <v>146</v>
      </c>
      <c r="N82" s="53" t="s">
        <v>146</v>
      </c>
      <c r="O82" s="53" t="s">
        <v>146</v>
      </c>
      <c r="Q82" s="48">
        <v>44497</v>
      </c>
      <c r="R82" s="1" t="s">
        <v>250</v>
      </c>
      <c r="S82" s="1" t="s">
        <v>206</v>
      </c>
    </row>
    <row r="83" spans="1:19" ht="61.5">
      <c r="A83" s="57" t="s">
        <v>251</v>
      </c>
      <c r="B83" s="20" t="str">
        <f>HYPERLINK("https://www.opm.gov/healthcare-insurance/healthcare/plan-information/plan-codes/2022/brochures/73-905.pdf#page=51", "Brochure PDF")</f>
        <v>Brochure PDF</v>
      </c>
      <c r="C83" s="18" t="s">
        <v>252</v>
      </c>
      <c r="D83" s="47" t="s">
        <v>55</v>
      </c>
      <c r="E83" s="47" t="s">
        <v>55</v>
      </c>
      <c r="F83" s="47" t="s">
        <v>55</v>
      </c>
      <c r="G83" s="47" t="s">
        <v>55</v>
      </c>
      <c r="H83" s="47" t="s">
        <v>55</v>
      </c>
      <c r="I83" s="47" t="s">
        <v>55</v>
      </c>
      <c r="J83" s="47" t="s">
        <v>55</v>
      </c>
      <c r="K83" s="47" t="s">
        <v>55</v>
      </c>
      <c r="L83" s="47" t="s">
        <v>55</v>
      </c>
      <c r="M83" s="47" t="s">
        <v>55</v>
      </c>
      <c r="N83" s="47" t="s">
        <v>55</v>
      </c>
      <c r="O83" s="47" t="s">
        <v>55</v>
      </c>
      <c r="Q83" s="48">
        <v>44497</v>
      </c>
      <c r="R83" s="23" t="s">
        <v>253</v>
      </c>
      <c r="S83" s="1" t="s">
        <v>254</v>
      </c>
    </row>
    <row r="84" spans="1:19" ht="42">
      <c r="A84" s="57" t="s">
        <v>255</v>
      </c>
      <c r="B84" s="20" t="str">
        <f>HYPERLINK("https://www.opm.gov/healthcare-insurance/healthcare/plan-information/plan-codes/2022/brochures/73-900.pdf#page=49", "Brochure PDF")</f>
        <v>Brochure PDF</v>
      </c>
      <c r="C84" s="18" t="s">
        <v>252</v>
      </c>
      <c r="D84" s="47" t="s">
        <v>55</v>
      </c>
      <c r="E84" s="47" t="s">
        <v>55</v>
      </c>
      <c r="F84" s="47" t="s">
        <v>55</v>
      </c>
      <c r="G84" s="47" t="s">
        <v>55</v>
      </c>
      <c r="H84" s="47" t="s">
        <v>55</v>
      </c>
      <c r="I84" s="47" t="s">
        <v>55</v>
      </c>
      <c r="J84" s="47" t="s">
        <v>55</v>
      </c>
      <c r="K84" s="47" t="s">
        <v>55</v>
      </c>
      <c r="L84" s="47" t="s">
        <v>55</v>
      </c>
      <c r="M84" s="47" t="s">
        <v>55</v>
      </c>
      <c r="N84" s="47" t="s">
        <v>55</v>
      </c>
      <c r="O84" s="47" t="s">
        <v>55</v>
      </c>
      <c r="Q84" s="48">
        <v>44497</v>
      </c>
      <c r="S84" s="1" t="s">
        <v>256</v>
      </c>
    </row>
    <row r="85" spans="1:19" ht="42">
      <c r="A85" s="57" t="s">
        <v>257</v>
      </c>
      <c r="B85" s="20" t="str">
        <f>HYPERLINK("https://www.opm.gov/healthcare-insurance/healthcare/plan-information/plan-codes/2022/brochures/73-891.pdf#page=60", "Brochure PDF")</f>
        <v>Brochure PDF</v>
      </c>
      <c r="C85" s="18" t="s">
        <v>252</v>
      </c>
      <c r="D85" s="47" t="s">
        <v>55</v>
      </c>
      <c r="E85" s="47" t="s">
        <v>55</v>
      </c>
      <c r="F85" s="47" t="s">
        <v>55</v>
      </c>
      <c r="G85" s="47" t="s">
        <v>55</v>
      </c>
      <c r="H85" s="47" t="s">
        <v>55</v>
      </c>
      <c r="I85" s="47" t="s">
        <v>55</v>
      </c>
      <c r="J85" s="47" t="s">
        <v>55</v>
      </c>
      <c r="K85" s="47" t="s">
        <v>55</v>
      </c>
      <c r="L85" s="47" t="s">
        <v>55</v>
      </c>
      <c r="M85" s="47" t="s">
        <v>55</v>
      </c>
      <c r="N85" s="47" t="s">
        <v>55</v>
      </c>
      <c r="O85" s="47" t="s">
        <v>55</v>
      </c>
      <c r="Q85" s="48">
        <v>44497</v>
      </c>
      <c r="S85" s="1" t="s">
        <v>258</v>
      </c>
    </row>
    <row r="86" spans="1:19" ht="63">
      <c r="A86" s="57" t="s">
        <v>259</v>
      </c>
      <c r="B86" s="20" t="str">
        <f>HYPERLINK("https://www.opm.gov/healthcare-insurance/healthcare/plan-information/plan-codes/2022/brochures/73-890.pdf#page=46", "Brochure PDF")</f>
        <v>Brochure PDF</v>
      </c>
      <c r="C86" s="18" t="s">
        <v>252</v>
      </c>
      <c r="D86" s="47" t="s">
        <v>55</v>
      </c>
      <c r="E86" s="47" t="s">
        <v>55</v>
      </c>
      <c r="F86" s="47" t="s">
        <v>55</v>
      </c>
      <c r="G86" s="47" t="s">
        <v>55</v>
      </c>
      <c r="H86" s="47" t="s">
        <v>55</v>
      </c>
      <c r="I86" s="47" t="s">
        <v>55</v>
      </c>
      <c r="J86" s="47" t="s">
        <v>55</v>
      </c>
      <c r="K86" s="47" t="s">
        <v>55</v>
      </c>
      <c r="L86" s="47" t="s">
        <v>55</v>
      </c>
      <c r="M86" s="47" t="s">
        <v>55</v>
      </c>
      <c r="N86" s="47" t="s">
        <v>55</v>
      </c>
      <c r="O86" s="47" t="s">
        <v>55</v>
      </c>
      <c r="Q86" s="48">
        <v>44497</v>
      </c>
      <c r="S86" s="1" t="s">
        <v>258</v>
      </c>
    </row>
    <row r="87" spans="1:19" ht="42">
      <c r="A87" s="57" t="s">
        <v>260</v>
      </c>
      <c r="B87" s="20" t="str">
        <f>HYPERLINK("https://www.opm.gov/healthcare-insurance/healthcare/plan-information/plan-codes/2022/brochures/73-886.pdf#page=51", "Brochure PDF")</f>
        <v>Brochure PDF</v>
      </c>
      <c r="C87" s="18" t="s">
        <v>252</v>
      </c>
      <c r="D87" s="47" t="s">
        <v>55</v>
      </c>
      <c r="E87" s="47" t="s">
        <v>55</v>
      </c>
      <c r="F87" s="47" t="s">
        <v>55</v>
      </c>
      <c r="G87" s="47" t="s">
        <v>55</v>
      </c>
      <c r="H87" s="47" t="s">
        <v>55</v>
      </c>
      <c r="I87" s="47" t="s">
        <v>55</v>
      </c>
      <c r="J87" s="47" t="s">
        <v>55</v>
      </c>
      <c r="K87" s="47" t="s">
        <v>55</v>
      </c>
      <c r="L87" s="47" t="s">
        <v>55</v>
      </c>
      <c r="M87" s="47" t="s">
        <v>55</v>
      </c>
      <c r="N87" s="47" t="s">
        <v>55</v>
      </c>
      <c r="O87" s="47" t="s">
        <v>55</v>
      </c>
      <c r="Q87" s="48">
        <v>44497</v>
      </c>
      <c r="S87" s="1" t="s">
        <v>261</v>
      </c>
    </row>
    <row r="88" spans="1:19" ht="42">
      <c r="A88" s="57" t="s">
        <v>262</v>
      </c>
      <c r="B88" s="20" t="str">
        <f>HYPERLINK("https://www.opm.gov/healthcare-insurance/healthcare/plan-information/plan-codes/2022/brochures/73-887.pdf#page=52", "Brochure PDF")</f>
        <v>Brochure PDF</v>
      </c>
      <c r="C88" s="18" t="s">
        <v>252</v>
      </c>
      <c r="D88" s="47" t="s">
        <v>55</v>
      </c>
      <c r="E88" s="47" t="s">
        <v>55</v>
      </c>
      <c r="F88" s="47" t="s">
        <v>55</v>
      </c>
      <c r="G88" s="47" t="s">
        <v>55</v>
      </c>
      <c r="H88" s="47" t="s">
        <v>55</v>
      </c>
      <c r="I88" s="47" t="s">
        <v>55</v>
      </c>
      <c r="J88" s="47" t="s">
        <v>55</v>
      </c>
      <c r="K88" s="47" t="s">
        <v>55</v>
      </c>
      <c r="L88" s="47" t="s">
        <v>55</v>
      </c>
      <c r="M88" s="47" t="s">
        <v>55</v>
      </c>
      <c r="N88" s="47" t="s">
        <v>55</v>
      </c>
      <c r="O88" s="47" t="s">
        <v>55</v>
      </c>
      <c r="Q88" s="48">
        <v>44497</v>
      </c>
      <c r="S88" s="1" t="s">
        <v>263</v>
      </c>
    </row>
    <row r="89" spans="1:19" ht="42">
      <c r="A89" s="57" t="s">
        <v>264</v>
      </c>
      <c r="B89" s="20" t="str">
        <f>HYPERLINK("https://www.opm.gov/healthcare-insurance/healthcare/plan-information/plan-codes/2022/brochures/73-896.pdf#page=45", "Brochure PDF")</f>
        <v>Brochure PDF</v>
      </c>
      <c r="C89" s="18" t="s">
        <v>252</v>
      </c>
      <c r="D89" s="47" t="s">
        <v>55</v>
      </c>
      <c r="E89" s="47" t="s">
        <v>55</v>
      </c>
      <c r="F89" s="47" t="s">
        <v>55</v>
      </c>
      <c r="G89" s="47" t="s">
        <v>55</v>
      </c>
      <c r="H89" s="47" t="s">
        <v>55</v>
      </c>
      <c r="I89" s="47" t="s">
        <v>55</v>
      </c>
      <c r="J89" s="47" t="s">
        <v>55</v>
      </c>
      <c r="K89" s="47" t="s">
        <v>55</v>
      </c>
      <c r="L89" s="47" t="s">
        <v>55</v>
      </c>
      <c r="M89" s="47" t="s">
        <v>55</v>
      </c>
      <c r="N89" s="47" t="s">
        <v>55</v>
      </c>
      <c r="O89" s="47" t="s">
        <v>55</v>
      </c>
      <c r="Q89" s="48">
        <v>44497</v>
      </c>
      <c r="S89" s="1" t="s">
        <v>256</v>
      </c>
    </row>
    <row r="90" spans="1:19" ht="42">
      <c r="A90" s="57" t="s">
        <v>265</v>
      </c>
      <c r="B90" s="20" t="str">
        <f>HYPERLINK("https://www.opm.gov/healthcare-insurance/healthcare/plan-information/plan-codes/2022/brochures/73-904.pdf#page=45", "Brochure PDF")</f>
        <v>Brochure PDF</v>
      </c>
      <c r="C90" s="18" t="s">
        <v>252</v>
      </c>
      <c r="D90" s="47" t="s">
        <v>55</v>
      </c>
      <c r="E90" s="47" t="s">
        <v>55</v>
      </c>
      <c r="F90" s="47" t="s">
        <v>55</v>
      </c>
      <c r="G90" s="47" t="s">
        <v>55</v>
      </c>
      <c r="H90" s="47" t="s">
        <v>55</v>
      </c>
      <c r="I90" s="47" t="s">
        <v>55</v>
      </c>
      <c r="J90" s="47" t="s">
        <v>55</v>
      </c>
      <c r="K90" s="47" t="s">
        <v>55</v>
      </c>
      <c r="L90" s="47" t="s">
        <v>55</v>
      </c>
      <c r="M90" s="47" t="s">
        <v>55</v>
      </c>
      <c r="N90" s="47" t="s">
        <v>55</v>
      </c>
      <c r="O90" s="47" t="s">
        <v>55</v>
      </c>
      <c r="Q90" s="48">
        <v>44497</v>
      </c>
      <c r="S90" s="1" t="s">
        <v>254</v>
      </c>
    </row>
    <row r="91" spans="1:19" ht="76.5">
      <c r="A91" s="60" t="s">
        <v>266</v>
      </c>
      <c r="B91" s="20" t="str">
        <f>HYPERLINK("https://www.opm.gov/healthcare-insurance/healthcare/plan-information/plan-codes/2022/brochures/73-797.pdf#page=106", "Brochure PDF")</f>
        <v>Brochure PDF</v>
      </c>
      <c r="C91" s="18" t="s">
        <v>267</v>
      </c>
      <c r="D91" s="47" t="s">
        <v>55</v>
      </c>
      <c r="E91" s="47" t="s">
        <v>55</v>
      </c>
      <c r="F91" s="47" t="s">
        <v>55</v>
      </c>
      <c r="G91" s="47" t="s">
        <v>55</v>
      </c>
      <c r="H91" s="47" t="s">
        <v>55</v>
      </c>
      <c r="I91" s="47" t="s">
        <v>55</v>
      </c>
      <c r="J91" s="47" t="s">
        <v>55</v>
      </c>
      <c r="K91" s="47" t="s">
        <v>55</v>
      </c>
      <c r="L91" s="47" t="s">
        <v>55</v>
      </c>
      <c r="M91" s="47" t="s">
        <v>55</v>
      </c>
      <c r="N91" s="47" t="s">
        <v>55</v>
      </c>
      <c r="O91" s="47" t="s">
        <v>55</v>
      </c>
      <c r="Q91" s="48">
        <v>44497</v>
      </c>
      <c r="R91" s="1" t="s">
        <v>334</v>
      </c>
      <c r="S91" s="1" t="s">
        <v>161</v>
      </c>
    </row>
  </sheetData>
  <mergeCells count="14">
    <mergeCell ref="D14:J14"/>
    <mergeCell ref="L14:P14"/>
    <mergeCell ref="B12:R12"/>
    <mergeCell ref="A1:Q1"/>
    <mergeCell ref="A2:Q2"/>
    <mergeCell ref="B3:Q3"/>
    <mergeCell ref="R3:R8"/>
    <mergeCell ref="B4:Q4"/>
    <mergeCell ref="B5:Q5"/>
    <mergeCell ref="B6:Q6"/>
    <mergeCell ref="B7:Q7"/>
    <mergeCell ref="B8:Q8"/>
    <mergeCell ref="B9:Q9"/>
    <mergeCell ref="B10:Q10"/>
  </mergeCells>
  <hyperlinks>
    <hyperlink ref="A12" r:id="rId1" xr:uid="{ABF11CAD-3F79-EB42-BD07-DBA40A9D1B5D}"/>
    <hyperlink ref="C71" r:id="rId2" xr:uid="{E68C91C0-57DB-D74D-B139-8621A9ACDEDC}"/>
    <hyperlink ref="C68" r:id="rId3" xr:uid="{81E34037-C328-8442-A056-961E315379A5}"/>
    <hyperlink ref="C67" r:id="rId4" location="/transgendercare" xr:uid="{A198DD1E-6909-6345-834B-0DE7DE5279ED}"/>
    <hyperlink ref="C80" r:id="rId5" xr:uid="{C5A6BE89-7789-2D4B-A678-850B4217D775}"/>
    <hyperlink ref="C91" r:id="rId6" xr:uid="{D4901E2F-1B19-E04C-84B2-18A0508ADBE7}"/>
    <hyperlink ref="C17:C22" r:id="rId7" display="See Medical Policy here and  Section 1 for  &quot;Medical Necessity&quot; description" xr:uid="{AF75B4A2-FF5C-49CE-868A-CD3C1A266759}"/>
    <hyperlink ref="C34" r:id="rId8" xr:uid="{740B29FD-4144-4A99-A77C-8CE25E4931E2}"/>
    <hyperlink ref="C35" r:id="rId9" xr:uid="{ED54A9A2-C108-492D-9563-F1860154E4F1}"/>
    <hyperlink ref="C23" r:id="rId10" display="See Medical Policy here and  Section 1 for  &quot;Medical Necessity&quot; description" xr:uid="{38DC7FA0-F769-42E3-9E0E-B60AE5F2165A}"/>
    <hyperlink ref="C16:C21" r:id="rId11" display="See Medical Policy here and  Section 1 for  &quot;Medical Necessity&quot; description" xr:uid="{84AFC29A-5C05-41E2-84B0-D86CFEAD8BE1}"/>
    <hyperlink ref="C24" r:id="rId12" display="Anthem Medical Policy" xr:uid="{58DC0B00-9D07-413A-870C-BCC135E39FEB}"/>
    <hyperlink ref="C26" r:id="rId13" xr:uid="{343C44B2-C2D5-415C-B821-0F00FF930110}"/>
    <hyperlink ref="C27" r:id="rId14" xr:uid="{03C452ED-BD04-4AF8-8DED-3B357FCC9CCB}"/>
    <hyperlink ref="C28" r:id="rId15" xr:uid="{FA6B654A-CD04-492A-8BF3-4B844EFCF87C}"/>
    <hyperlink ref="C29" r:id="rId16" xr:uid="{9F07C44C-3C90-4234-87BC-7BE7B5B41BB3}"/>
    <hyperlink ref="C30" r:id="rId17" xr:uid="{EE7EF3CE-9121-493F-B31F-A80DCA38A277}"/>
    <hyperlink ref="C31" r:id="rId18" display="Anthem Medical Policy" xr:uid="{51446E3B-7830-495A-8AE0-D832F87152BF}"/>
    <hyperlink ref="C36" r:id="rId19" xr:uid="{DBD4FDB9-98F0-4543-A184-1F1B6037754C}"/>
    <hyperlink ref="C37" r:id="rId20" xr:uid="{7206C20D-4C27-4C03-A76E-CE9488B2C324}"/>
    <hyperlink ref="C38" r:id="rId21" xr:uid="{6143C32D-E0AD-4EB7-8728-146D5E95A971}"/>
    <hyperlink ref="C40" r:id="rId22" xr:uid="{05D0D242-EE31-48BD-B7CB-A6EFAF78BD42}"/>
    <hyperlink ref="C44" r:id="rId23" display="https://transhealthproject.org/resources/health-insurance-medical-policies/health-net-gender-reassignment-surgery/gender-dysphoria-gender-reassignment/" xr:uid="{B56541BB-A867-4108-B594-C4DC4CFB53F6}"/>
    <hyperlink ref="C45" r:id="rId24" display="https://transhealthproject.org/resources/health-insurance-medical-policies/health-net-gender-reassignment-surgery/gender-dysphoria-gender-reassignment/" xr:uid="{8F6C8B23-C460-43AC-B023-4C081334D7C9}"/>
    <hyperlink ref="C46" r:id="rId25" xr:uid="{98B2F43B-A077-4691-9F3A-A03C7A7D3575}"/>
    <hyperlink ref="C47" r:id="rId26" display="https://transhealthproject.org/resources/health-insurance-medical-policies/anthem-blue-cross-blue-shield-sex-reassignment-surgery/gender-dysphoria-gender-reassignment/" xr:uid="{FDD5E74F-7DE5-4DBE-9993-1DFF6DEC4CB9}"/>
    <hyperlink ref="C48" r:id="rId27" display="https://transhealthproject.org/resources/health-insurance-medical-policies/healthpartners-gender-reassignment-surgery/gender-dysphoria-gender-reassignment/" xr:uid="{38032167-99F7-458D-9B6C-F2652DAA9270}"/>
    <hyperlink ref="C49" r:id="rId28" xr:uid="{5B48E869-CAB6-4E96-B153-34DBBCD08DBC}"/>
    <hyperlink ref="C50" r:id="rId29" xr:uid="{F5E035B7-DE03-466B-87E6-34200B9847AF}"/>
    <hyperlink ref="C51" r:id="rId30" xr:uid="{990EB2E6-58B7-442B-BBF1-DC1FB96D711C}"/>
    <hyperlink ref="C52:C60" r:id="rId31" display="Humana Medical Policy" xr:uid="{F66113EC-DB5E-4CA4-9EC8-4CAAB1F73607}"/>
    <hyperlink ref="C70" r:id="rId32" xr:uid="{3582826A-FF7F-4667-8172-9400268D2AB0}"/>
    <hyperlink ref="C73" r:id="rId33" xr:uid="{C4D3C7FD-070D-4FEF-A43F-FD147930D9EE}"/>
    <hyperlink ref="C74" r:id="rId34" xr:uid="{446E0FBD-C227-4B9E-857B-27A9AAEC2FBC}"/>
    <hyperlink ref="C76" r:id="rId35" xr:uid="{5E59E452-6D07-4065-96D4-9C51F60CA8C6}"/>
    <hyperlink ref="C77" r:id="rId36" xr:uid="{62B1FDD3-BD59-4293-9AEA-4D935160BEAF}"/>
    <hyperlink ref="C78" r:id="rId37" xr:uid="{FA3FFF5F-7B3D-4BE0-B4D4-93D063A3ABD1}"/>
    <hyperlink ref="C79" r:id="rId38" display="Policy" xr:uid="{1A721C67-3ED3-4931-BA79-3D1CD187D439}"/>
    <hyperlink ref="C83" r:id="rId39" xr:uid="{069E0AFA-EAF7-4596-8ABA-A048097296D8}"/>
    <hyperlink ref="C84:C90" r:id="rId40" display="UHC Medical Policies" xr:uid="{1AFD5790-68CA-41FE-8955-6A543A12133B}"/>
  </hyperlinks>
  <pageMargins left="0.7" right="0.7" top="0.75" bottom="0.75" header="0.3" footer="0.3"/>
  <pageSetup orientation="portrait" r:id="rId41"/>
  <legacyDrawing r:id="rId42"/>
  <tableParts count="1">
    <tablePart r:id="rId4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E39B-8242-4324-8C9E-35FC0333D44F}">
  <dimension ref="A1:G25"/>
  <sheetViews>
    <sheetView topLeftCell="C1" zoomScale="109" workbookViewId="0">
      <selection activeCell="B8" sqref="B8"/>
    </sheetView>
  </sheetViews>
  <sheetFormatPr defaultColWidth="8.85546875" defaultRowHeight="15"/>
  <cols>
    <col min="1" max="1" width="23" bestFit="1" customWidth="1"/>
    <col min="2" max="2" width="100.42578125" customWidth="1"/>
    <col min="3" max="3" width="31.140625" bestFit="1" customWidth="1"/>
    <col min="4" max="4" width="22.42578125" customWidth="1"/>
    <col min="5" max="5" width="29.28515625" customWidth="1"/>
    <col min="6" max="6" width="57" customWidth="1"/>
    <col min="7" max="7" width="43.42578125" customWidth="1"/>
  </cols>
  <sheetData>
    <row r="1" spans="1:7" s="2" customFormat="1" ht="18.75">
      <c r="A1" s="14" t="s">
        <v>268</v>
      </c>
      <c r="B1" s="14" t="s">
        <v>269</v>
      </c>
      <c r="C1" s="14" t="s">
        <v>270</v>
      </c>
      <c r="D1" s="14"/>
      <c r="E1" s="14" t="s">
        <v>271</v>
      </c>
      <c r="F1" s="14" t="s">
        <v>269</v>
      </c>
      <c r="G1" s="14" t="s">
        <v>272</v>
      </c>
    </row>
    <row r="2" spans="1:7" ht="57" customHeight="1">
      <c r="A2" s="20" t="s">
        <v>273</v>
      </c>
      <c r="B2" s="1" t="s">
        <v>274</v>
      </c>
      <c r="E2" s="18" t="s">
        <v>275</v>
      </c>
      <c r="F2" s="1" t="s">
        <v>276</v>
      </c>
      <c r="G2" s="1" t="s">
        <v>277</v>
      </c>
    </row>
    <row r="3" spans="1:7" ht="120">
      <c r="A3" s="20" t="s">
        <v>278</v>
      </c>
      <c r="B3" s="1" t="s">
        <v>279</v>
      </c>
      <c r="C3" s="20" t="s">
        <v>280</v>
      </c>
      <c r="D3" s="20"/>
      <c r="E3" s="18" t="s">
        <v>281</v>
      </c>
      <c r="F3" s="1" t="s">
        <v>282</v>
      </c>
    </row>
    <row r="4" spans="1:7" ht="90">
      <c r="A4" s="20" t="s">
        <v>283</v>
      </c>
      <c r="B4" t="s">
        <v>284</v>
      </c>
      <c r="E4" s="18" t="s">
        <v>285</v>
      </c>
      <c r="F4" s="1" t="s">
        <v>286</v>
      </c>
    </row>
    <row r="5" spans="1:7" ht="45">
      <c r="A5" s="20" t="s">
        <v>287</v>
      </c>
      <c r="B5" t="s">
        <v>288</v>
      </c>
      <c r="E5" s="18" t="s">
        <v>289</v>
      </c>
      <c r="F5" s="1" t="s">
        <v>290</v>
      </c>
    </row>
    <row r="6" spans="1:7" ht="30">
      <c r="A6" s="20" t="s">
        <v>291</v>
      </c>
      <c r="B6" t="s">
        <v>292</v>
      </c>
      <c r="E6" s="20" t="s">
        <v>293</v>
      </c>
      <c r="F6" s="1" t="s">
        <v>294</v>
      </c>
      <c r="G6" s="20" t="s">
        <v>295</v>
      </c>
    </row>
    <row r="7" spans="1:7" ht="105">
      <c r="A7" s="20" t="s">
        <v>296</v>
      </c>
      <c r="B7" t="s">
        <v>297</v>
      </c>
      <c r="E7" s="18" t="s">
        <v>298</v>
      </c>
      <c r="F7" s="1" t="s">
        <v>299</v>
      </c>
    </row>
    <row r="8" spans="1:7" ht="30">
      <c r="E8" s="18" t="s">
        <v>343</v>
      </c>
      <c r="F8" s="1" t="s">
        <v>344</v>
      </c>
    </row>
    <row r="9" spans="1:7">
      <c r="E9" s="18" t="s">
        <v>345</v>
      </c>
      <c r="F9" s="1" t="s">
        <v>346</v>
      </c>
    </row>
    <row r="10" spans="1:7">
      <c r="E10" s="1"/>
      <c r="F10" s="1"/>
    </row>
    <row r="11" spans="1:7">
      <c r="E11" s="1"/>
      <c r="F11" s="1"/>
    </row>
    <row r="12" spans="1:7">
      <c r="E12" s="1"/>
      <c r="F12" s="1"/>
    </row>
    <row r="13" spans="1:7">
      <c r="E13" s="1"/>
      <c r="F13" s="1"/>
    </row>
    <row r="14" spans="1:7">
      <c r="E14" s="1"/>
      <c r="F14" s="1"/>
    </row>
    <row r="15" spans="1:7">
      <c r="E15" s="1"/>
      <c r="F15" s="1"/>
    </row>
    <row r="16" spans="1:7">
      <c r="E16" s="1"/>
      <c r="F16" s="1"/>
    </row>
    <row r="17" spans="5:6">
      <c r="E17" s="1"/>
      <c r="F17" s="1"/>
    </row>
    <row r="18" spans="5:6">
      <c r="E18" s="1"/>
      <c r="F18" s="1"/>
    </row>
    <row r="19" spans="5:6">
      <c r="E19" s="1"/>
      <c r="F19" s="1"/>
    </row>
    <row r="20" spans="5:6">
      <c r="E20" s="1"/>
      <c r="F20" s="1"/>
    </row>
    <row r="21" spans="5:6">
      <c r="F21" s="1"/>
    </row>
    <row r="22" spans="5:6">
      <c r="F22" s="1"/>
    </row>
    <row r="23" spans="5:6">
      <c r="F23" s="1"/>
    </row>
    <row r="24" spans="5:6">
      <c r="F24" s="1"/>
    </row>
    <row r="25" spans="5:6">
      <c r="F25" s="1"/>
    </row>
  </sheetData>
  <hyperlinks>
    <hyperlink ref="E2" r:id="rId1" xr:uid="{47061CD9-D4CD-774A-9CCD-4FC4C62B0F93}"/>
    <hyperlink ref="E3" r:id="rId2" xr:uid="{8D66B285-F310-0E4A-9D3A-BD41C002B643}"/>
    <hyperlink ref="E4" r:id="rId3" display="National Center for Transgeder Equality (NCTE)" xr:uid="{DD18E048-5EAC-2244-A060-3903C71543B0}"/>
    <hyperlink ref="E5" r:id="rId4" xr:uid="{EBBC46BC-68F5-A34D-B395-ECB96B92ADA9}"/>
    <hyperlink ref="G6" r:id="rId5" display="LGBTQIA+ Issues" xr:uid="{470349F0-8796-AC49-AD9D-0A7E3077E457}"/>
    <hyperlink ref="E6" r:id="rId6" xr:uid="{15A157E4-6000-8B45-8C0F-EA002266060A}"/>
    <hyperlink ref="A2" r:id="rId7" xr:uid="{68577588-339E-B147-84A9-BB52DB02D754}"/>
    <hyperlink ref="A3" r:id="rId8" xr:uid="{E0D33DE4-4FAB-724D-BAA0-239D8916D341}"/>
    <hyperlink ref="C3" r:id="rId9" xr:uid="{F5363632-63DA-594D-BF1F-38FA46EE3B99}"/>
    <hyperlink ref="A4" r:id="rId10" xr:uid="{D49DA236-FD1A-2F48-868D-632502608AEB}"/>
    <hyperlink ref="A5" r:id="rId11" xr:uid="{5BE071F6-EE5A-3D42-A273-C0D794EFE32B}"/>
    <hyperlink ref="A6" r:id="rId12" xr:uid="{16F22B4F-5BBE-C544-9F6C-573D1A6EDE2B}"/>
    <hyperlink ref="A7" r:id="rId13" xr:uid="{D842F06D-AFF9-8F44-806E-59D9972CE72C}"/>
    <hyperlink ref="E7" r:id="rId14" xr:uid="{7867F5CD-CA7D-CB4B-ABE2-4CFDF3D2A0BE}"/>
    <hyperlink ref="E8" r:id="rId15" xr:uid="{C357EAFE-2825-4C94-85A1-556ECB9C0D97}"/>
    <hyperlink ref="E9" r:id="rId16" xr:uid="{C2054C01-CEA7-4F76-83F7-5EFD2782FC5F}"/>
  </hyperlinks>
  <pageMargins left="0.7" right="0.7" top="0.75" bottom="0.75" header="0.3" footer="0.3"/>
  <pageSetup orientation="portrait" horizontalDpi="360" verticalDpi="360" r:id="rId1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E4312-703F-4520-BDFE-ED420AE51D1A}">
  <dimension ref="A1:A14"/>
  <sheetViews>
    <sheetView workbookViewId="0">
      <selection activeCell="A5" sqref="A5"/>
    </sheetView>
  </sheetViews>
  <sheetFormatPr defaultColWidth="8.85546875" defaultRowHeight="15"/>
  <cols>
    <col min="1" max="1" width="134.42578125" style="1" customWidth="1"/>
  </cols>
  <sheetData>
    <row r="1" spans="1:1" ht="29.25">
      <c r="A1" s="9" t="s">
        <v>300</v>
      </c>
    </row>
    <row r="2" spans="1:1">
      <c r="A2" s="10" t="s">
        <v>301</v>
      </c>
    </row>
    <row r="3" spans="1:1">
      <c r="A3" s="9" t="s">
        <v>302</v>
      </c>
    </row>
    <row r="4" spans="1:1" ht="60">
      <c r="A4" s="10" t="s">
        <v>303</v>
      </c>
    </row>
    <row r="5" spans="1:1" ht="30">
      <c r="A5" s="10" t="s">
        <v>304</v>
      </c>
    </row>
    <row r="6" spans="1:1">
      <c r="A6" s="21" t="s">
        <v>305</v>
      </c>
    </row>
    <row r="7" spans="1:1" ht="29.25">
      <c r="A7" s="9" t="s">
        <v>306</v>
      </c>
    </row>
    <row r="8" spans="1:1">
      <c r="A8" s="10" t="s">
        <v>307</v>
      </c>
    </row>
    <row r="9" spans="1:1">
      <c r="A9" s="9" t="s">
        <v>308</v>
      </c>
    </row>
    <row r="10" spans="1:1">
      <c r="A10" s="9" t="s">
        <v>309</v>
      </c>
    </row>
    <row r="11" spans="1:1">
      <c r="A11" s="9" t="s">
        <v>310</v>
      </c>
    </row>
    <row r="12" spans="1:1">
      <c r="A12" s="10" t="s">
        <v>311</v>
      </c>
    </row>
    <row r="13" spans="1:1">
      <c r="A13" s="9" t="s">
        <v>312</v>
      </c>
    </row>
    <row r="14" spans="1:1">
      <c r="A14" s="10" t="s">
        <v>313</v>
      </c>
    </row>
  </sheetData>
  <hyperlinks>
    <hyperlink ref="A2" r:id="rId1" xr:uid="{16602130-DF53-4571-8A66-E0180D0EB9B9}"/>
    <hyperlink ref="A4" r:id="rId2" display="1.     please refer to PsychologyToday.com, Find a Therapist, enter location, and then filter by “Transgender” under “Issues.” You can use this resource in conjunction with your health insurance’s network listing to find a covered therapist. If none, are available in your area, site this as evidence to try to get your health insurance cover someone out of network as in network. Some health insurances have preferred providers for gender affirming care and keep a list that they may refer you to.  " xr:uid="{77826C2E-797C-4892-82EC-FE48E71C5C9C}"/>
    <hyperlink ref="A8" r:id="rId3" xr:uid="{BDCA2C14-7EAC-43C9-9987-43AFEC0FB590}"/>
    <hyperlink ref="A12" r:id="rId4" xr:uid="{3F55B2D4-3FBA-46D2-8361-E1DDA35650EC}"/>
    <hyperlink ref="A14" r:id="rId5" xr:uid="{F6011C28-D3F8-4C1B-B6CB-FF89B4068AD2}"/>
    <hyperlink ref="A6" r:id="rId6" xr:uid="{D54291F6-4D51-DE43-9535-E6B997C0EC96}"/>
    <hyperlink ref="A5" r:id="rId7" display="1(b). Check out TLDEF's Trans Health Care Providers and," xr:uid="{2D363C6E-85CE-9544-93AB-E1264FCB5247}"/>
  </hyperlinks>
  <pageMargins left="0.7" right="0.7" top="0.75" bottom="0.75" header="0.3" footer="0.3"/>
  <pageSetup orientation="portrait" horizontalDpi="360" verticalDpi="360"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7E9A3EC36334D64C9929F35B86A9793D" ma:contentTypeVersion="12" ma:contentTypeDescription="Create a new document." ma:contentTypeScope="" ma:versionID="441716925cfa81ca574c1e1d38cca8aa">
  <xsd:schema xmlns:xsd="http://www.w3.org/2001/XMLSchema" xmlns:xs="http://www.w3.org/2001/XMLSchema" xmlns:p="http://schemas.microsoft.com/office/2006/metadata/properties" xmlns:ns2="d4e282bb-1ef9-4cbd-a653-06682fc7ad56" xmlns:ns3="07ee87ca-84f4-4be5-a669-cc0afaf557a8" targetNamespace="http://schemas.microsoft.com/office/2006/metadata/properties" ma:root="true" ma:fieldsID="675fc72edfce5e3742bd0d468ff59d3a" ns2:_="" ns3:_="">
    <xsd:import namespace="d4e282bb-1ef9-4cbd-a653-06682fc7ad56"/>
    <xsd:import namespace="07ee87ca-84f4-4be5-a669-cc0afaf557a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282bb-1ef9-4cbd-a653-06682fc7ad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ee87ca-84f4-4be5-a669-cc0afaf557a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d4e282bb-1ef9-4cbd-a653-06682fc7ad56">C6H2EF3RHANA-641662143-425</_dlc_DocId>
    <_dlc_DocIdUrl xmlns="d4e282bb-1ef9-4cbd-a653-06682fc7ad56">
      <Url>https://usnrc.sharepoint.com/teams/NRC-Pride-Alliance-Advisory-Committee/_layouts/15/DocIdRedir.aspx?ID=C6H2EF3RHANA-641662143-425</Url>
      <Description>C6H2EF3RHANA-641662143-425</Description>
    </_dlc_DocIdUrl>
  </documentManagement>
</p:properties>
</file>

<file path=customXml/itemProps1.xml><?xml version="1.0" encoding="utf-8"?>
<ds:datastoreItem xmlns:ds="http://schemas.openxmlformats.org/officeDocument/2006/customXml" ds:itemID="{48FDABD1-5785-4EAE-A899-608255165BB9}">
  <ds:schemaRefs>
    <ds:schemaRef ds:uri="http://schemas.microsoft.com/sharepoint/v3/contenttype/forms"/>
  </ds:schemaRefs>
</ds:datastoreItem>
</file>

<file path=customXml/itemProps2.xml><?xml version="1.0" encoding="utf-8"?>
<ds:datastoreItem xmlns:ds="http://schemas.openxmlformats.org/officeDocument/2006/customXml" ds:itemID="{85FEB5FE-74A7-4316-98EF-8D3A6FA5B07B}">
  <ds:schemaRefs>
    <ds:schemaRef ds:uri="http://schemas.microsoft.com/sharepoint/events"/>
  </ds:schemaRefs>
</ds:datastoreItem>
</file>

<file path=customXml/itemProps3.xml><?xml version="1.0" encoding="utf-8"?>
<ds:datastoreItem xmlns:ds="http://schemas.openxmlformats.org/officeDocument/2006/customXml" ds:itemID="{81765931-AA66-40D8-9A45-D2E9C811D8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e282bb-1ef9-4cbd-a653-06682fc7ad56"/>
    <ds:schemaRef ds:uri="07ee87ca-84f4-4be5-a669-cc0afaf55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AECBA32-1B2F-4E59-822D-F794833AC247}">
  <ds:schemaRefs>
    <ds:schemaRef ds:uri="http://schemas.microsoft.com/office/2006/metadata/properties"/>
    <ds:schemaRef ds:uri="http://schemas.microsoft.com/office/infopath/2007/PartnerControls"/>
    <ds:schemaRef ds:uri="d4e282bb-1ef9-4cbd-a653-06682fc7ad5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Plan Your Transition</vt:lpstr>
      <vt:lpstr>National Plan Information</vt:lpstr>
      <vt:lpstr>State Plan Information</vt:lpstr>
      <vt:lpstr>Online Resources</vt:lpstr>
      <vt:lpstr>Find a Gender Therapist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Viewer</dc:creator>
  <cp:keywords/>
  <dc:description/>
  <cp:lastModifiedBy>Walter, Meghan - NRCS, Portland, OR</cp:lastModifiedBy>
  <cp:revision/>
  <dcterms:created xsi:type="dcterms:W3CDTF">2021-10-26T17:08:04Z</dcterms:created>
  <dcterms:modified xsi:type="dcterms:W3CDTF">2021-12-02T15:50:11Z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0x0101007E9A3EC36334D64C9929F35B86A9793D</vt:lpwstr>
  </property>
  <property fmtid="{D5CDD505-2E9C-101B-9397-08002B2CF9AE}" pid="3" name="_dlc_DocIdItemGuid">
    <vt:lpwstr>500acdab-7fde-49fe-927a-9a01df41496e</vt:lpwstr>
  </property>
  <property fmtid="{D5CDD505-2E9C-101B-9397-08002B2CF9AE}" pid="4" name="MSIP_Label_fb74f9b6-60a9-4243-a26a-1dfd9303d70f_Enabled">
    <vt:lpwstr>true</vt:lpwstr>
  </property>
  <property fmtid="{D5CDD505-2E9C-101B-9397-08002B2CF9AE}" pid="5" name="MSIP_Label_fb74f9b6-60a9-4243-a26a-1dfd9303d70f_SetDate">
    <vt:lpwstr>2021-10-26T17:08:11Z</vt:lpwstr>
  </property>
  <property fmtid="{D5CDD505-2E9C-101B-9397-08002B2CF9AE}" pid="6" name="MSIP_Label_fb74f9b6-60a9-4243-a26a-1dfd9303d70f_Method">
    <vt:lpwstr>Standard</vt:lpwstr>
  </property>
  <property fmtid="{D5CDD505-2E9C-101B-9397-08002B2CF9AE}" pid="7" name="MSIP_Label_fb74f9b6-60a9-4243-a26a-1dfd9303d70f_Name">
    <vt:lpwstr>fb74f9b6-60a9-4243-a26a-1dfd9303d70f</vt:lpwstr>
  </property>
  <property fmtid="{D5CDD505-2E9C-101B-9397-08002B2CF9AE}" pid="8" name="MSIP_Label_fb74f9b6-60a9-4243-a26a-1dfd9303d70f_SiteId">
    <vt:lpwstr>e8d01475-c3b5-436a-a065-5def4c64f52e</vt:lpwstr>
  </property>
  <property fmtid="{D5CDD505-2E9C-101B-9397-08002B2CF9AE}" pid="9" name="MSIP_Label_fb74f9b6-60a9-4243-a26a-1dfd9303d70f_ActionId">
    <vt:lpwstr>f320de85-08bb-4555-9464-7f7077f760b2</vt:lpwstr>
  </property>
  <property fmtid="{D5CDD505-2E9C-101B-9397-08002B2CF9AE}" pid="10" name="MSIP_Label_fb74f9b6-60a9-4243-a26a-1dfd9303d70f_ContentBits">
    <vt:lpwstr>0</vt:lpwstr>
  </property>
</Properties>
</file>